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ea\Documents\Javna naročila\2017\Gradnje\Nadstrešnica\Objava\"/>
    </mc:Choice>
  </mc:AlternateContent>
  <bookViews>
    <workbookView xWindow="-15" yWindow="-15" windowWidth="12000" windowHeight="10140"/>
  </bookViews>
  <sheets>
    <sheet name="Rekapitulacija" sheetId="4" r:id="rId1"/>
    <sheet name="Popis del" sheetId="1" r:id="rId2"/>
    <sheet name="jeklo" sheetId="3" r:id="rId3"/>
  </sheets>
  <calcPr calcId="152511"/>
</workbook>
</file>

<file path=xl/calcChain.xml><?xml version="1.0" encoding="utf-8"?>
<calcChain xmlns="http://schemas.openxmlformats.org/spreadsheetml/2006/main">
  <c r="F53" i="1" l="1"/>
  <c r="F19" i="3" l="1"/>
  <c r="F24" i="3"/>
  <c r="F25" i="3"/>
  <c r="F26" i="3"/>
  <c r="F27" i="3"/>
  <c r="F28" i="3"/>
  <c r="F29" i="3"/>
  <c r="F30" i="3"/>
  <c r="F31" i="3"/>
  <c r="F32" i="3"/>
  <c r="F33" i="3"/>
  <c r="F34" i="3"/>
  <c r="B35" i="3"/>
  <c r="A25" i="3"/>
  <c r="A26" i="3" s="1"/>
  <c r="A27" i="3" s="1"/>
  <c r="A28" i="3" s="1"/>
  <c r="A29" i="3" s="1"/>
  <c r="A30" i="3" s="1"/>
  <c r="A31" i="3" s="1"/>
  <c r="A32" i="3" s="1"/>
  <c r="A33" i="3" s="1"/>
  <c r="A34" i="3" s="1"/>
  <c r="F23" i="3"/>
  <c r="F22" i="3"/>
  <c r="F21" i="3"/>
  <c r="F18" i="3"/>
  <c r="F20" i="3" s="1"/>
  <c r="C19" i="4" s="1"/>
  <c r="B20" i="3"/>
  <c r="F17" i="3"/>
  <c r="F16" i="3"/>
  <c r="F15" i="3"/>
  <c r="F14" i="3"/>
  <c r="F13" i="3"/>
  <c r="F12" i="3"/>
  <c r="F11" i="3"/>
  <c r="F10" i="3"/>
  <c r="F9" i="3"/>
  <c r="F8" i="3"/>
  <c r="F7" i="3"/>
  <c r="F6" i="3"/>
  <c r="F5" i="3"/>
  <c r="F4" i="3"/>
  <c r="F3" i="3"/>
  <c r="F2" i="3"/>
  <c r="F1" i="3"/>
  <c r="F65" i="1"/>
  <c r="D29" i="1"/>
  <c r="F29" i="1" s="1"/>
  <c r="F10" i="1"/>
  <c r="D68" i="1"/>
  <c r="F68" i="1"/>
  <c r="D67" i="1"/>
  <c r="F67" i="1" s="1"/>
  <c r="D66" i="1"/>
  <c r="F66" i="1"/>
  <c r="D59" i="1"/>
  <c r="F59" i="1" s="1"/>
  <c r="D51" i="1"/>
  <c r="F51" i="1" s="1"/>
  <c r="B21" i="1"/>
  <c r="B39" i="1"/>
  <c r="D36" i="1"/>
  <c r="F36" i="1" s="1"/>
  <c r="D35" i="1"/>
  <c r="F35" i="1" s="1"/>
  <c r="D28" i="1"/>
  <c r="D27" i="1"/>
  <c r="F26" i="1"/>
  <c r="D25" i="1"/>
  <c r="D20" i="1"/>
  <c r="F20" i="1" s="1"/>
  <c r="D19" i="1"/>
  <c r="F19" i="1"/>
  <c r="D18" i="1"/>
  <c r="F18" i="1" s="1"/>
  <c r="F9" i="1"/>
  <c r="F8" i="1"/>
  <c r="F69" i="1"/>
  <c r="D38" i="1"/>
  <c r="F38" i="1" s="1"/>
  <c r="D37" i="1"/>
  <c r="F37" i="1" s="1"/>
  <c r="F16" i="1"/>
  <c r="F17" i="1"/>
  <c r="F14" i="1"/>
  <c r="A15" i="1"/>
  <c r="A16" i="1" s="1"/>
  <c r="A17" i="1" s="1"/>
  <c r="A18" i="1" s="1"/>
  <c r="A19" i="1" s="1"/>
  <c r="A20" i="1" s="1"/>
  <c r="F60" i="1"/>
  <c r="A58" i="1"/>
  <c r="A59" i="1"/>
  <c r="A60" i="1" s="1"/>
  <c r="A66" i="1"/>
  <c r="A67" i="1" s="1"/>
  <c r="A68" i="1" s="1"/>
  <c r="A69" i="1" s="1"/>
  <c r="F15" i="1"/>
  <c r="F27" i="1"/>
  <c r="F45" i="1"/>
  <c r="A50" i="1"/>
  <c r="A51" i="1" s="1"/>
  <c r="A52" i="1" s="1"/>
  <c r="A43" i="1"/>
  <c r="A44" i="1" s="1"/>
  <c r="A45" i="1" s="1"/>
  <c r="A37" i="1"/>
  <c r="A38" i="1" s="1"/>
  <c r="A25" i="1"/>
  <c r="A26" i="1" s="1"/>
  <c r="A27" i="1" s="1"/>
  <c r="A28" i="1" s="1"/>
  <c r="A29" i="1" s="1"/>
  <c r="A30" i="1" s="1"/>
  <c r="A31" i="1" s="1"/>
  <c r="A5" i="1"/>
  <c r="A6" i="1" s="1"/>
  <c r="A7" i="1" s="1"/>
  <c r="A8" i="1" s="1"/>
  <c r="D58" i="1"/>
  <c r="F58" i="1" s="1"/>
  <c r="D57" i="1"/>
  <c r="F57" i="1"/>
  <c r="D50" i="1"/>
  <c r="D52" i="1" s="1"/>
  <c r="F52" i="1" s="1"/>
  <c r="D49" i="1"/>
  <c r="B70" i="1"/>
  <c r="F64" i="1"/>
  <c r="F63" i="1"/>
  <c r="B62" i="1"/>
  <c r="F61" i="1"/>
  <c r="F56" i="1"/>
  <c r="F55" i="1"/>
  <c r="B54" i="1"/>
  <c r="F48" i="1"/>
  <c r="B46" i="1"/>
  <c r="F44" i="1"/>
  <c r="F43" i="1"/>
  <c r="F42" i="1"/>
  <c r="F28" i="1"/>
  <c r="F24" i="1"/>
  <c r="B32" i="1"/>
  <c r="B11" i="1"/>
  <c r="F7" i="1"/>
  <c r="F6" i="1"/>
  <c r="F5" i="1"/>
  <c r="F4" i="1"/>
  <c r="F49" i="1"/>
  <c r="D31" i="1"/>
  <c r="F31" i="1"/>
  <c r="F35" i="3" l="1"/>
  <c r="C20" i="4" s="1"/>
  <c r="F62" i="1"/>
  <c r="C16" i="4" s="1"/>
  <c r="F39" i="1"/>
  <c r="C13" i="4" s="1"/>
  <c r="F70" i="1"/>
  <c r="C17" i="4" s="1"/>
  <c r="F50" i="1"/>
  <c r="F54" i="1" s="1"/>
  <c r="C15" i="4" s="1"/>
  <c r="F11" i="1"/>
  <c r="C10" i="4" s="1"/>
  <c r="F46" i="1"/>
  <c r="C14" i="4" s="1"/>
  <c r="D30" i="1"/>
  <c r="F30" i="1" s="1"/>
  <c r="F21" i="1"/>
  <c r="C11" i="4" s="1"/>
  <c r="F25" i="1"/>
  <c r="F32" i="1" l="1"/>
  <c r="C12" i="4" s="1"/>
  <c r="C18" i="4" l="1"/>
  <c r="C22" i="4" s="1"/>
  <c r="C23" i="4" l="1"/>
  <c r="C24" i="4" s="1"/>
</calcChain>
</file>

<file path=xl/sharedStrings.xml><?xml version="1.0" encoding="utf-8"?>
<sst xmlns="http://schemas.openxmlformats.org/spreadsheetml/2006/main" count="189" uniqueCount="123">
  <si>
    <t>Opis del</t>
  </si>
  <si>
    <t>Enota</t>
  </si>
  <si>
    <t>Količina</t>
  </si>
  <si>
    <t>m1</t>
  </si>
  <si>
    <t>Postavitev  prečnih profilov in  zavarovanje</t>
  </si>
  <si>
    <t>kos</t>
  </si>
  <si>
    <t>Zakoličba obstoječih komunalnih naprav ( kanlizacije, vodovod, elektro kabli, TK kabli, plin)</t>
  </si>
  <si>
    <t>ZEMELJSKA DELA</t>
  </si>
  <si>
    <t>m3</t>
  </si>
  <si>
    <t>m2</t>
  </si>
  <si>
    <t>Zakoličba nadstrešnice in zavarovanje</t>
  </si>
  <si>
    <t>kpl</t>
  </si>
  <si>
    <t>Odriv rodovitne zemljine debeline 15 do 20 cm za opornim zidom na parcelo investitorja, kjer se skladišči za ureditev okolice po zaključku del</t>
  </si>
  <si>
    <t>Planiranje in humusiranje zelenih površin v debelini 20 cm, ter posejanjem travnega semena (s humusom, ki je bil odstranjen pred začetkom gradnje in deponiran na gradbišču)</t>
  </si>
  <si>
    <t>VOZIŠČNE KONSTRUKCIJE</t>
  </si>
  <si>
    <t>ODVODNJAVANJE</t>
  </si>
  <si>
    <t>kom</t>
  </si>
  <si>
    <t>Kompletna dobava in vgradnja betonskih tipskih  linijskih kanalet ojačanih s steklenimi vlakni,  atestiranih za težki promet, z vgrajenim nagibom dna, vključno z rešetko nosilnosti E600, vključno z zaključnim peskolovom in priklopom na obstoječo meteorno kanalizacijo</t>
  </si>
  <si>
    <t>BETONSKA IN ARM. - BETONSKA DELA</t>
  </si>
  <si>
    <t>kg</t>
  </si>
  <si>
    <t>III.</t>
  </si>
  <si>
    <t>TESARSKA DELA</t>
  </si>
  <si>
    <t>Enostranski opaž točkovnih temeljev, z vso porabo lesa, s prenosom materiala do mesta vgraditve, razopaženjem, čiščenjem, z vsemi pomožnimi deli in prenosi. Obračun po m2</t>
  </si>
  <si>
    <t>IV.</t>
  </si>
  <si>
    <t>ZIDARSKA  DELA</t>
  </si>
  <si>
    <t>Vgradnja sidrnih plošč jeklene nosilne konstrukcije z nameščanjem vijakov (več vijakov na eno podporo), nameščanje s šablono z geodetsko natančnostjo in zavarovanje proti premiku. Vgradnja pri betoniranju dim 500 x 650 x 15 mm</t>
  </si>
  <si>
    <t>I.</t>
  </si>
  <si>
    <t>II.</t>
  </si>
  <si>
    <t>Nakladanje in odvoz odvečnega materiala s kamioni na stalno deponijo v razdalji do 5.0 km vključno s plačilom deponije - v izračunu količine je upoštevan faktor razrahljanosti</t>
  </si>
  <si>
    <t>Dvostranski opaž povezovalnih gred višine 0,5 m - upoštevana površina z obeh strani grede</t>
  </si>
  <si>
    <t>Odstranitev obstoječe žičnate ograje, vključno z odstranitvijo stebrov ograje in odvozom na stalno deponijo s plačilom deponije. V ceno vključiti predelavo ograje na delih, kjer se nadstrešnica zaključi in ograja ostane.</t>
  </si>
  <si>
    <t>Odstranitev obstoječega jaška z LTŽ rešetko</t>
  </si>
  <si>
    <t>Kompletna izdelava peskolovov premera 60 cm iz umetnih mas, globina s peskolovom je 1,3 m, vključno z zaključno LTŽ rešetko ter povezavo na obstoječi meteorni kanal</t>
  </si>
  <si>
    <t>PREDDELA IN ZAKLJUČNA DELA</t>
  </si>
  <si>
    <t>Končno čiščenje gradbišča z odstranitvijo vseh elementov gradbišča</t>
  </si>
  <si>
    <t>V.</t>
  </si>
  <si>
    <t>VI.</t>
  </si>
  <si>
    <t>VII.</t>
  </si>
  <si>
    <t>VIII.</t>
  </si>
  <si>
    <t>Investitor:</t>
  </si>
  <si>
    <t>OBČINA JESENICE</t>
  </si>
  <si>
    <t>CESTA ŽELEZARJEV 6</t>
  </si>
  <si>
    <t>4270 JESENICE</t>
  </si>
  <si>
    <t>REKAPITULACIJA</t>
  </si>
  <si>
    <t>PONUDBENA CENA</t>
  </si>
  <si>
    <t>SKUPAJ BREZ DDV</t>
  </si>
  <si>
    <t>DDV 22%</t>
  </si>
  <si>
    <t>CENA Z DDV</t>
  </si>
  <si>
    <t>RUŠITVENA DELA</t>
  </si>
  <si>
    <t>Kitanje dilatacij v obstoječem zidu s trajnoelastičnim kitom vkljuno s pripravo podlage, zaščito in čiščenjem</t>
  </si>
  <si>
    <t>m</t>
  </si>
  <si>
    <t>Dvostranski opaž opornih zidov, višine do 2m, vgrajeni trikotni letvi levo in desno na stiku z obstoječim zidom</t>
  </si>
  <si>
    <t>Slepi opaž v primeru opaženja na težko dostopnih mestih, okrog instalacij itd, vključno z dobavo in vgradnjo</t>
  </si>
  <si>
    <t>Vrtanje za sidra fi 16 v obstoječi AB zid - 2 sidra/razmaku 20 cm, sidranje v steno obstoječega zidu, vkljuno z vgradnjo sider z lepljenjem s sika anchorfix ali podobnim</t>
  </si>
  <si>
    <t>Podlivanje stebrov nadstrešnice s sika grout ali podobnim</t>
  </si>
  <si>
    <t>Izkop v zemljini lll. Ktg v  z odlaganjem materiala ob izkopu</t>
  </si>
  <si>
    <t>Ročni izkop z odmetom ob izkopu okrog odrezanih temeljev, instalacij in ostalih vodov, kjer ni možnosti strojnega izkopa</t>
  </si>
  <si>
    <t>Zarezovanje asfalta debeline cca 10 do 15 cm</t>
  </si>
  <si>
    <t>Dobava in polaganje SN8 cevi iz umetnih mas DN 160 na peščeno podlago po detajlu in zasipanje po  detajlu ( pesek 30 cm nad temenom po preiskusu vodotesnosti) za povezavo na obstoječo meteorno kanalizacijo (ocena) - vključno s spajanjem, čiščenjem vsemi pomožnimi materiali (kolena, spojke, reducirke,...)</t>
  </si>
  <si>
    <t>Zarezovanje in rezanje betonskih sten do debeline 30cm</t>
  </si>
  <si>
    <t>Rezanje betonskh temeljev debeline 40 do 60cm</t>
  </si>
  <si>
    <t>Strojno rušenje obstoječih AB zidov in temeljev, ki jih je potrebno odstraniti zaradi izvedbe novih temeljev, vključno z odvozom na stalno  deponijo in plačilom deponije - v sklopu rušenja se odstrani tudi dele betonske kinete za zidom</t>
  </si>
  <si>
    <t>Dobava in  vgradnja XPS kot opaž in dilatacija nad obstoječim meteornim kanalom</t>
  </si>
  <si>
    <t>Priprava gradbišča, vključno z ograditvijo, namestitvijo gradbiščne table, postavitvijo vseh potrebnih elementov gradbišča, kot so zabojniki, sanitarne enote itd.</t>
  </si>
  <si>
    <t>Izdelava geodetskega načrta končnega stanja</t>
  </si>
  <si>
    <t>Izdelava nosilnega tampona (zmrzlinsko odporen material) za temelje nadstrešnice, debeline 30cm - Skupaj s potrebnimi meritvami zgoščenosti in zbitosti po navodilih geomehanika.
Na vrhu tampona potrebno doseči Ev2 80 MN/m2, razmerje Ev2/Ev1 pa mora biti manjše od 2,50.</t>
  </si>
  <si>
    <t>Finalna izravnava planuma tampona z drobnozrnatim peskom 0 - 4 mm v sloju debeline min. 2 - 5 cm</t>
  </si>
  <si>
    <t>Zasipanje izvedenih temeljev z izkopanim materialom s sprotnim utrjevanjem v plasteh po 30 cm do predpisane zbitosti</t>
  </si>
  <si>
    <t>Nabava in vgraditev tampona iz tamponskega drobljenca 0/32 mm 10 cm pod asfaltnim voziščem v debelini 50cm, utrjevanje v plasteh po 30 cm. Planiranje in komprimiranje planuma zg. ustroja s točnostjo + 1 cm. Me &gt;120 Mpa - Skupaj s potrebnimi meritvami zgoščenosti in zbitosti po navodilih geomehanika.</t>
  </si>
  <si>
    <t>Pobrizg gramoznega planuma oz.obst.asfalta, z bitumnom za asfaltni sloj, zaradi boljše sprijemnosti.</t>
  </si>
  <si>
    <t>Dobava, rezanje, krivljenje in krojenje ter polaganje srednje komplicirane armature. Količina ocenjena</t>
  </si>
  <si>
    <t>Izdelava PID dokumentacije v celoti -  vključno z načrtom jekene konstrukcije</t>
  </si>
  <si>
    <t>Lahki premični odri za vsa gradbeno-obrtniška dela in inštalacijska dela zajeti v cenah posameznih postavk in se jih posebej ne obračuna.</t>
  </si>
  <si>
    <t>IX.</t>
  </si>
  <si>
    <t>KLJUČAVNIČARSKA DELA</t>
  </si>
  <si>
    <t>JEKLENE KONSTRUKCIJE</t>
  </si>
  <si>
    <t>Opombe :</t>
  </si>
  <si>
    <t>a.</t>
  </si>
  <si>
    <t>Vsa jeklena konstrukcija je zaščitena proti koroziji na sledeč način :</t>
  </si>
  <si>
    <t>* čiščenje vseh površin pred montažo s peskanjem in odpraševanjem</t>
  </si>
  <si>
    <t>* antikorozijska zaščita s temeljno barvo v sloju min. 30 mikronov</t>
  </si>
  <si>
    <t>b.</t>
  </si>
  <si>
    <t xml:space="preserve">Izvajalec mora v ceni upoštevati izdelavo delavniških risb, ki jih mora pred izvajanjem na objektu dati v pregled in podpis projektantu. Izdelki, katerih merska enota je kg, se obračujajo po dejansko vgrajeni teži. Za nosilne kovinske konstrukcije je potrebno pridobiti atest za montirano konstrukcijo! Vse nosilne elemente je dimenzionirati z analizo konstrukcij. </t>
  </si>
  <si>
    <t>c.</t>
  </si>
  <si>
    <t>Na jeklenih konstrukcijah, ki ostanejo v vgrajenem stanju vidne, je potrebno vse zvare gladko in ravno obrusiti, pred finalno površinsko obdelavo.</t>
  </si>
  <si>
    <t>Pregled lokacije in možnosti ter določitev mehanizacije za vertikalne in horizontalne transporte na objektu. Sodelovanje  z glavnim izvajalcem ali koordinatorjem GOI del. Kontrolo načrtov in izmer na mestu samem</t>
  </si>
  <si>
    <t>Omejene prostorske možnosti za deponiranje in dodelavo na območju gradbišča. Praviloma naj bi transport konstrukcij na objekt potekal brez vmesnega pretovarjanja.</t>
  </si>
  <si>
    <t>Vse potrebne ukrepe za varstvo pri delu in varstvo napram tretjim osebam. Izvajalec mora imeti svojo dejavnost, delo, materiale odgovornost napram tretjim osebam in ostalo potrebno , zavarovano pri zavarovalnici</t>
  </si>
  <si>
    <t>V ceni je potrebno zajeti:</t>
  </si>
  <si>
    <t>Izdelava kovinske konstrukcije in osnovna kontrolna tovarniška montaža. Izdelava oziroma nabava vseh spojnih sredstev in drobnega spojnega materiala(elektrode, vijaki, plošče, distančniki, začasne podpore in drugo).</t>
  </si>
  <si>
    <t>Dvakratno osnovno antikorozijsko zaščito v dveh  barvnih tonih nanešeno na očiščene- peskane profile in pločevine. Prvi sloj zaščite se izvede v tovarni- delavnici. Drugi sloj se naneše po končani montaži in popravilu prvega sloja.</t>
  </si>
  <si>
    <t>Za antikorozijsko zaščito je potrebno uporabiti barvo, ki omogoča nanašanje eno ali dvo komponentnih finalnih  epoksidnih, poliuretanskih ali drugačnih premazov, ki jih predpiše proizvajalec in dobi odobritev od pooblaščene institucije za pregled kovinskih konstrukcij. Osnovni premaz mora omogočiti tudi nanašanje protipožarnih barv. Debelina premaza po navodilu proizvajalca. Upoštevati je potrebno bližino morja.</t>
  </si>
  <si>
    <t>Za cinkane konstrukcije in izdelke velja vse enako razen nanašanja antikorozijskih premazov in finalnega opleska. Predvideti je potrebno nanašanje proti požarnih opleskov, če je tako določeno v projektu.</t>
  </si>
  <si>
    <t>Izdelava in montaža jeklene konstrukcije z enim temeljnim opleskom. Delavniške načrte si mora izvajalec izdelati sam. Vse delovne odre in eventuelne lovilne odre postavi izvajalec montažerskih del in jih mora vračunati v enotne cene. Količina ocenjena!</t>
  </si>
  <si>
    <t>X.</t>
  </si>
  <si>
    <t>KROVSKO - KLEPARSKA DELA</t>
  </si>
  <si>
    <t>OPOMBA : za vsa kleparska dela je v ceni zajeta izdelava in montaža izdelkov z dobavo vsega materiala, izdelavo izmer, preddeli pomožnimi deli in transporti. Izvedba detajlov obrob po projektu, oz. po tipskih rešitvah proizvajalca kritine; razrez pločevine za obrobe prilagoditi osnovni širini plošč.</t>
  </si>
  <si>
    <t>Izdelava in montaža fasadne pločevinaste zapore iz trapezne jeklene, kompletno z pritrdilnim materialom (nadstrešnica 3)</t>
  </si>
  <si>
    <t>Dobava in montaža žlebnih kotličkov za vertikalno odtočno cev. Obračun po kom.</t>
  </si>
  <si>
    <t>Priključek strešne odtočne cevi fi 15 cm na LTŽ cev</t>
  </si>
  <si>
    <t>LTŽ cevi fi 15 cm, dolžine 2,0 m, dobava in pritrditev na jeklene stebre, s kljukami in tesnenje stikov. Cena vsebuje tudi vse potrebne fazonske kose in druga pritrdilna in tesnilna sredstva.</t>
  </si>
  <si>
    <t xml:space="preserve">Razna manjša krovska dela, dela v režiji in ostala nepredvidena dela. Ocenjeno : obračun po dejanskih porabah ur in materiala. </t>
  </si>
  <si>
    <t>a) KV delavec</t>
  </si>
  <si>
    <t>ur</t>
  </si>
  <si>
    <t>b) PK ur</t>
  </si>
  <si>
    <t>Izdelava in dobava sider za nadstrešnico IV., izdelanih iz pločevine 15mm, kotnika HOP 100x100x8mm, železo ČO 563, fi 25mm in fi 20mm.</t>
  </si>
  <si>
    <t>KROVSKO KLEPARSKA DELA</t>
  </si>
  <si>
    <t>Cena/enoto 
(v €)</t>
  </si>
  <si>
    <t xml:space="preserve">Izdelava obrabne in zaporne plasti bitumenskega betona BB 8 s iz zmesi zrn peska iz silikatnih kamnin in cestogradbenega bitumna v debelini 40 mm, AC 8 surf B 70/100 A3.                                                                 </t>
  </si>
  <si>
    <t xml:space="preserve">Izdelava zgornje nosilne plasti bituminiziranega drobljenca zrnavosti 0/22 mm v debelini 7 cm AC 22 base B 70/100 A3.                                                                   </t>
  </si>
  <si>
    <t>Rušenje obstoječih asfaltov na mestih temeljev, debeline do  15 cm vključno z nakladanjem in odvozom ruševin na gradbeno deponijo po izbiri izvajalca, vključno s stroški deponiranja ali obdelave</t>
  </si>
  <si>
    <t>Betoniranje podložnega betona točkovnih temeljev deb. 10 cm, C 8/10, beton zemeljsko vlažen iz prane frakcije 0-16 mm</t>
  </si>
  <si>
    <t>Kompletna izdelava globoke betonske mulde (s tipskimi betonskimi elementi, polovična betonska cev fi 50 cm in obbetonirano) za opornim zidom, v katero se vodi meteorna voda s streh, vključno s povezavo na obstoječo meteorno kanalizacijo - kot pri sosednji nadstrešnici</t>
  </si>
  <si>
    <t>Odtočne cevi r.š.40 cm iz ploč. deb. 0,6 mm, krožne oblike v barvi fasadne pločevine, skupaj z objemkami za pritrjevanje, kompletno z vsemi potrebnimi fazonskimi kosi. Dobava materiala, prenosi in druga pomožna dela.</t>
  </si>
  <si>
    <t>Žlebovi r.š.33 cm iz ploč.deb.0,6 mm, polkrožne oblike v barvi fasadne pločevine, skupno s kljukami in ostalim pritrdilnim in tesnilnim materialom. Kljuke so iz pocinkanega valjanca ali drugega jeklenega profila, ki je antikorozijsko zaščiten in finalno obdelan. Dobava materiala, prenosi in druga pomožna dela.</t>
  </si>
  <si>
    <t>Betoniranje armiranobetonskih točkovnih temeljev in povezovalnih gred, preseka nad 0,30 m3/m1, C 25/30 XC2,  črpni beton iz prane frakcije 0-32 mm. Obračun po m3.</t>
  </si>
  <si>
    <t>Betoniranje opornih zidov na mestu odrezanih delov, C 30/37 XC4, XD3, XF2 - samo stene debeline 25cm, sidrane v obstoječi AB zid levo in desno, vidni betoni, na stikih vgraditi kotne letvice</t>
  </si>
  <si>
    <t>NEPREDVIDENA DELA 5%</t>
  </si>
  <si>
    <t>Dobava in polaganje železnega pocinkanega valjanca 25 x 4 mm  v zemljo ali temelje vključno s spojkami in za pritrditev na jekleno konstrukcijo</t>
  </si>
  <si>
    <t>Vrednost 
(v €)</t>
  </si>
  <si>
    <t>Dobava in polaganje kritine iz trapezne jeklene pločevine npr. TRIMO Trebnje, vključno z ustreznimi zaključnimi profili na kapu in slemenu. Obstoječe nadstrešnice plošče Trimoval TP835</t>
  </si>
  <si>
    <t>Dobava in montaža raznih zaključkov, obrob in kap, izdelanih po detajlu izvajalca ali projektanta. Količina ocenjena.</t>
  </si>
  <si>
    <r>
      <t xml:space="preserve">* popravilo poškodovane temeljne barve po montaži na objektu in izdelava finalne površinske obdelave s pleskanjem z ustrezno barvo v RAL obstoječih nadstrešnic </t>
    </r>
    <r>
      <rPr>
        <sz val="10"/>
        <rFont val="Arial CE"/>
        <charset val="238"/>
      </rPr>
      <t>- RAL 1014 (krem)</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</si>
</sst>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1]"/>
    <numFmt numFmtId="165" formatCode="#,##0.00\ &quot;€&quot;"/>
  </numFmts>
  <fonts count="15" x14ac:knownFonts="1">
    <font>
      <sz val="11"/>
      <color theme="1"/>
      <name val="Calibri"/>
      <family val="2"/>
      <charset val="238"/>
      <scheme val="minor"/>
    </font>
    <font>
      <b/>
      <sz val="11"/>
      <color indexed="8"/>
      <name val="Calibri"/>
      <family val="2"/>
      <charset val="238"/>
    </font>
    <font>
      <sz val="10"/>
      <name val="Arial"/>
      <family val="2"/>
      <charset val="238"/>
    </font>
    <font>
      <b/>
      <sz val="10"/>
      <name val="Arial CE"/>
      <family val="2"/>
      <charset val="238"/>
    </font>
    <font>
      <b/>
      <sz val="16"/>
      <name val="Arial CE"/>
      <family val="2"/>
      <charset val="238"/>
    </font>
    <font>
      <sz val="10"/>
      <name val="Arial CE"/>
      <family val="2"/>
      <charset val="238"/>
    </font>
    <font>
      <b/>
      <sz val="10"/>
      <name val="Arial"/>
      <family val="2"/>
      <charset val="238"/>
    </font>
    <font>
      <sz val="10"/>
      <name val="Arial CE"/>
      <charset val="238"/>
    </font>
    <font>
      <b/>
      <sz val="10"/>
      <name val="Arial CE"/>
      <charset val="238"/>
    </font>
    <font>
      <sz val="10"/>
      <name val="Arial CE"/>
    </font>
    <font>
      <b/>
      <sz val="10"/>
      <name val="Arial CE"/>
    </font>
    <font>
      <sz val="8"/>
      <name val="Calibri"/>
      <family val="2"/>
      <charset val="238"/>
    </font>
    <font>
      <sz val="11"/>
      <name val="Calibri"/>
      <family val="2"/>
      <charset val="238"/>
      <scheme val="minor"/>
    </font>
    <font>
      <b/>
      <sz val="11"/>
      <name val="Calibri"/>
      <family val="2"/>
      <charset val="238"/>
    </font>
    <font>
      <sz val="10"/>
      <color rgb="FF0070C0"/>
      <name val="Arial CE"/>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7" fillId="0" borderId="0"/>
  </cellStyleXfs>
  <cellXfs count="110">
    <xf numFmtId="0" fontId="0" fillId="0" borderId="0" xfId="0"/>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4" fontId="2" fillId="0" borderId="1" xfId="0" applyNumberFormat="1" applyFont="1" applyBorder="1" applyAlignment="1">
      <alignment horizontal="center" vertical="top" wrapText="1"/>
    </xf>
    <xf numFmtId="164" fontId="2" fillId="0" borderId="1" xfId="0" applyNumberFormat="1" applyFont="1" applyBorder="1" applyAlignment="1">
      <alignment horizontal="center" vertical="top" wrapText="1"/>
    </xf>
    <xf numFmtId="0" fontId="3" fillId="0" borderId="1" xfId="0" applyFont="1" applyBorder="1" applyAlignment="1">
      <alignment horizontal="left" vertical="justify"/>
    </xf>
    <xf numFmtId="4" fontId="4" fillId="0" borderId="1" xfId="0" applyNumberFormat="1" applyFont="1" applyBorder="1" applyAlignment="1">
      <alignment horizontal="center"/>
    </xf>
    <xf numFmtId="164" fontId="4" fillId="0" borderId="1" xfId="0" applyNumberFormat="1" applyFont="1" applyBorder="1" applyAlignment="1">
      <alignment horizontal="right"/>
    </xf>
    <xf numFmtId="164" fontId="2" fillId="0" borderId="1" xfId="0" applyNumberFormat="1" applyFont="1" applyBorder="1" applyAlignment="1">
      <alignment horizontal="right"/>
    </xf>
    <xf numFmtId="164" fontId="2" fillId="0" borderId="2" xfId="0" applyNumberFormat="1" applyFont="1" applyBorder="1" applyAlignment="1">
      <alignment horizontal="right"/>
    </xf>
    <xf numFmtId="4" fontId="3" fillId="0" borderId="1" xfId="0" applyNumberFormat="1" applyFont="1" applyBorder="1" applyAlignment="1">
      <alignment horizontal="center"/>
    </xf>
    <xf numFmtId="164" fontId="6" fillId="0" borderId="3" xfId="0" applyNumberFormat="1" applyFont="1" applyBorder="1"/>
    <xf numFmtId="164" fontId="2" fillId="0" borderId="4" xfId="0" applyNumberFormat="1" applyFont="1" applyBorder="1" applyAlignment="1">
      <alignment horizontal="right"/>
    </xf>
    <xf numFmtId="4" fontId="6" fillId="0" borderId="1" xfId="0" applyNumberFormat="1" applyFont="1" applyBorder="1"/>
    <xf numFmtId="0" fontId="3"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0" xfId="0" applyFont="1"/>
    <xf numFmtId="4" fontId="2" fillId="0" borderId="1" xfId="0" applyNumberFormat="1" applyFont="1" applyBorder="1" applyAlignment="1">
      <alignment horizontal="center"/>
    </xf>
    <xf numFmtId="4" fontId="2" fillId="0" borderId="1" xfId="0" applyNumberFormat="1" applyFont="1" applyBorder="1"/>
    <xf numFmtId="0" fontId="2" fillId="0" borderId="1" xfId="0" applyFont="1" applyBorder="1" applyAlignment="1">
      <alignment horizontal="left" vertical="justify" wrapText="1"/>
    </xf>
    <xf numFmtId="4" fontId="2" fillId="0" borderId="1" xfId="0" applyNumberFormat="1" applyFont="1" applyFill="1" applyBorder="1" applyAlignment="1">
      <alignment horizontal="center"/>
    </xf>
    <xf numFmtId="0" fontId="2" fillId="0" borderId="1" xfId="0" applyFont="1" applyBorder="1" applyAlignment="1">
      <alignment horizontal="left" vertical="justify"/>
    </xf>
    <xf numFmtId="164" fontId="6" fillId="0" borderId="5" xfId="0" applyNumberFormat="1" applyFont="1" applyBorder="1"/>
    <xf numFmtId="0" fontId="2" fillId="0" borderId="1" xfId="0" applyFont="1" applyBorder="1" applyAlignment="1">
      <alignment horizontal="right" vertical="top" wrapText="1"/>
    </xf>
    <xf numFmtId="164" fontId="6" fillId="0" borderId="1" xfId="0" applyNumberFormat="1" applyFont="1" applyBorder="1"/>
    <xf numFmtId="164" fontId="2" fillId="0" borderId="1" xfId="0" applyNumberFormat="1" applyFont="1" applyBorder="1"/>
    <xf numFmtId="0" fontId="8" fillId="0" borderId="1" xfId="0" applyFont="1" applyBorder="1" applyAlignment="1">
      <alignment horizontal="left" vertical="top" wrapText="1"/>
    </xf>
    <xf numFmtId="0" fontId="8" fillId="0" borderId="1" xfId="0" applyFont="1" applyBorder="1" applyAlignment="1">
      <alignment horizontal="right" vertical="top" wrapText="1"/>
    </xf>
    <xf numFmtId="0" fontId="0" fillId="0" borderId="0" xfId="0" applyBorder="1"/>
    <xf numFmtId="0" fontId="1" fillId="0" borderId="0" xfId="0" applyFont="1" applyBorder="1" applyAlignment="1">
      <alignment horizontal="right" vertical="top" wrapText="1"/>
    </xf>
    <xf numFmtId="0" fontId="3" fillId="0" borderId="0" xfId="0" applyFont="1" applyBorder="1" applyAlignment="1">
      <alignment horizontal="left" vertical="top" wrapText="1"/>
    </xf>
    <xf numFmtId="165" fontId="0" fillId="0" borderId="0" xfId="0" applyNumberFormat="1" applyBorder="1"/>
    <xf numFmtId="0" fontId="3" fillId="0" borderId="0" xfId="0" applyFont="1" applyBorder="1" applyAlignment="1">
      <alignment horizontal="left" vertical="justify"/>
    </xf>
    <xf numFmtId="0" fontId="8" fillId="0" borderId="0" xfId="0" applyFont="1" applyBorder="1" applyAlignment="1">
      <alignment horizontal="right" vertical="top" wrapText="1"/>
    </xf>
    <xf numFmtId="0" fontId="8" fillId="0" borderId="0" xfId="0" applyFont="1" applyBorder="1" applyAlignment="1">
      <alignment horizontal="left" vertical="top" wrapText="1"/>
    </xf>
    <xf numFmtId="0" fontId="8" fillId="0" borderId="0" xfId="0" applyFont="1" applyFill="1" applyBorder="1" applyAlignment="1">
      <alignment horizontal="left" vertical="top" wrapText="1"/>
    </xf>
    <xf numFmtId="0" fontId="0" fillId="0" borderId="6" xfId="0" applyBorder="1"/>
    <xf numFmtId="0" fontId="8" fillId="0" borderId="6" xfId="0" applyFont="1" applyFill="1" applyBorder="1" applyAlignment="1">
      <alignment horizontal="left" vertical="top" wrapText="1"/>
    </xf>
    <xf numFmtId="165" fontId="0" fillId="0" borderId="6" xfId="0" applyNumberFormat="1" applyBorder="1"/>
    <xf numFmtId="0" fontId="1" fillId="0" borderId="6" xfId="0" applyFont="1" applyBorder="1" applyAlignment="1">
      <alignment horizontal="right" vertical="top" wrapText="1"/>
    </xf>
    <xf numFmtId="0" fontId="3" fillId="0" borderId="6" xfId="0" applyFont="1" applyBorder="1" applyAlignment="1">
      <alignment horizontal="left" vertical="top" wrapText="1"/>
    </xf>
    <xf numFmtId="164" fontId="6" fillId="0" borderId="0" xfId="0" applyNumberFormat="1" applyFont="1" applyBorder="1"/>
    <xf numFmtId="4" fontId="2" fillId="0" borderId="7" xfId="0" applyNumberFormat="1" applyFont="1" applyBorder="1"/>
    <xf numFmtId="164" fontId="6" fillId="0" borderId="1" xfId="0" applyNumberFormat="1" applyFont="1" applyBorder="1" applyAlignment="1">
      <alignment horizontal="right"/>
    </xf>
    <xf numFmtId="4" fontId="6" fillId="0" borderId="1" xfId="0" applyNumberFormat="1" applyFont="1" applyFill="1" applyBorder="1" applyAlignment="1">
      <alignment horizontal="center"/>
    </xf>
    <xf numFmtId="0" fontId="8" fillId="0" borderId="1" xfId="0" applyFont="1" applyFill="1" applyBorder="1" applyAlignment="1">
      <alignment horizontal="right" vertical="top" wrapText="1"/>
    </xf>
    <xf numFmtId="0" fontId="8" fillId="0" borderId="1" xfId="0" applyFont="1" applyFill="1" applyBorder="1" applyAlignment="1">
      <alignment horizontal="left" vertical="top" wrapText="1"/>
    </xf>
    <xf numFmtId="0" fontId="9" fillId="0" borderId="1" xfId="1" applyFont="1" applyFill="1" applyBorder="1" applyAlignment="1">
      <alignment horizontal="center" wrapText="1"/>
    </xf>
    <xf numFmtId="0" fontId="9" fillId="0" borderId="1" xfId="1" applyFont="1" applyFill="1" applyBorder="1" applyAlignment="1">
      <alignment horizontal="left" vertical="top" wrapText="1"/>
    </xf>
    <xf numFmtId="0" fontId="10" fillId="0" borderId="1" xfId="1" applyFont="1" applyFill="1" applyBorder="1" applyAlignment="1">
      <alignment horizontal="left" vertical="top" wrapText="1"/>
    </xf>
    <xf numFmtId="4" fontId="6" fillId="0" borderId="1" xfId="0" applyNumberFormat="1" applyFont="1" applyFill="1" applyBorder="1"/>
    <xf numFmtId="4" fontId="2" fillId="0" borderId="1" xfId="0" applyNumberFormat="1" applyFont="1" applyFill="1" applyBorder="1"/>
    <xf numFmtId="0" fontId="9" fillId="0" borderId="1" xfId="1" applyFont="1" applyFill="1" applyBorder="1" applyAlignment="1">
      <alignment vertical="top" wrapText="1"/>
    </xf>
    <xf numFmtId="4" fontId="6" fillId="0" borderId="7" xfId="0" applyNumberFormat="1" applyFont="1" applyBorder="1" applyAlignment="1">
      <alignment horizontal="centerContinuous"/>
    </xf>
    <xf numFmtId="4" fontId="6" fillId="0" borderId="1" xfId="0" applyNumberFormat="1" applyFont="1" applyBorder="1" applyAlignment="1">
      <alignment horizontal="centerContinuous"/>
    </xf>
    <xf numFmtId="0" fontId="6" fillId="0" borderId="1" xfId="0" applyFont="1" applyBorder="1" applyAlignment="1">
      <alignment horizontal="center"/>
    </xf>
    <xf numFmtId="0" fontId="2" fillId="0" borderId="1" xfId="0" applyFont="1" applyBorder="1" applyAlignment="1">
      <alignment horizontal="center"/>
    </xf>
    <xf numFmtId="0" fontId="12" fillId="0" borderId="0" xfId="0" applyFont="1"/>
    <xf numFmtId="0" fontId="13" fillId="0" borderId="1" xfId="0" applyFont="1" applyBorder="1" applyAlignment="1">
      <alignment horizontal="right" vertical="top" wrapText="1"/>
    </xf>
    <xf numFmtId="0" fontId="12" fillId="0" borderId="1" xfId="0" applyFont="1" applyBorder="1" applyAlignment="1">
      <alignment horizontal="right" vertical="top" wrapText="1"/>
    </xf>
    <xf numFmtId="4" fontId="2" fillId="0" borderId="1" xfId="0" applyNumberFormat="1" applyFont="1" applyBorder="1" applyAlignment="1" applyProtection="1">
      <alignment horizontal="right"/>
    </xf>
    <xf numFmtId="4" fontId="2" fillId="0" borderId="1" xfId="0" applyNumberFormat="1" applyFont="1" applyBorder="1" applyAlignment="1" applyProtection="1">
      <alignment horizontal="center"/>
      <protection locked="0"/>
    </xf>
    <xf numFmtId="4" fontId="2" fillId="0" borderId="7" xfId="0" applyNumberFormat="1" applyFont="1" applyBorder="1" applyAlignment="1" applyProtection="1">
      <alignment horizontal="right"/>
    </xf>
    <xf numFmtId="0" fontId="5" fillId="2" borderId="1" xfId="0" applyFont="1" applyFill="1" applyBorder="1" applyAlignment="1">
      <alignment horizontal="left" vertical="top" wrapText="1"/>
    </xf>
    <xf numFmtId="0" fontId="6" fillId="0" borderId="0" xfId="0" applyFont="1"/>
    <xf numFmtId="0" fontId="13" fillId="0" borderId="0" xfId="0" applyFont="1"/>
    <xf numFmtId="4" fontId="2" fillId="0" borderId="1" xfId="0" applyNumberFormat="1" applyFont="1" applyBorder="1" applyAlignment="1">
      <alignment horizontal="right"/>
    </xf>
    <xf numFmtId="4" fontId="12" fillId="0" borderId="0" xfId="0" applyNumberFormat="1" applyFont="1"/>
    <xf numFmtId="0" fontId="2" fillId="0" borderId="1" xfId="0" applyNumberFormat="1" applyFont="1" applyBorder="1" applyAlignment="1">
      <alignment horizontal="justify" vertical="top" wrapText="1"/>
    </xf>
    <xf numFmtId="0" fontId="2" fillId="0" borderId="8" xfId="0" applyNumberFormat="1" applyFont="1" applyBorder="1" applyAlignment="1">
      <alignment vertical="top" wrapText="1"/>
    </xf>
    <xf numFmtId="0" fontId="2" fillId="2" borderId="1" xfId="0" applyFont="1" applyFill="1" applyBorder="1" applyAlignment="1">
      <alignment horizontal="left" vertical="justify"/>
    </xf>
    <xf numFmtId="4" fontId="12" fillId="0" borderId="1" xfId="0" applyNumberFormat="1" applyFont="1" applyBorder="1" applyAlignment="1">
      <alignment horizontal="center"/>
    </xf>
    <xf numFmtId="0" fontId="9" fillId="0" borderId="1" xfId="1" applyFont="1" applyBorder="1" applyAlignment="1">
      <alignment horizontal="right" vertical="top" wrapText="1"/>
    </xf>
    <xf numFmtId="0" fontId="9" fillId="2" borderId="1" xfId="1" applyFont="1" applyFill="1" applyBorder="1" applyAlignment="1">
      <alignment horizontal="left" vertical="top" wrapText="1"/>
    </xf>
    <xf numFmtId="0" fontId="2" fillId="0" borderId="1" xfId="1" applyFont="1" applyBorder="1" applyAlignment="1">
      <alignment horizontal="center" wrapText="1"/>
    </xf>
    <xf numFmtId="4" fontId="9" fillId="0" borderId="1" xfId="1" applyNumberFormat="1" applyFont="1" applyBorder="1" applyAlignment="1">
      <alignment horizontal="center" wrapText="1"/>
    </xf>
    <xf numFmtId="4" fontId="2" fillId="0" borderId="1" xfId="0" applyNumberFormat="1" applyFont="1" applyBorder="1" applyAlignment="1" applyProtection="1">
      <alignment horizontal="center"/>
    </xf>
    <xf numFmtId="4" fontId="9" fillId="0" borderId="1" xfId="1" applyNumberFormat="1" applyFont="1" applyFill="1" applyBorder="1" applyAlignment="1">
      <alignment horizontal="center" wrapText="1"/>
    </xf>
    <xf numFmtId="0" fontId="9" fillId="0" borderId="1" xfId="1" applyFont="1" applyBorder="1" applyAlignment="1">
      <alignment horizontal="left" vertical="top" wrapText="1"/>
    </xf>
    <xf numFmtId="0" fontId="2" fillId="0" borderId="1" xfId="0" applyFont="1" applyFill="1" applyBorder="1" applyAlignment="1">
      <alignment wrapText="1"/>
    </xf>
    <xf numFmtId="0" fontId="2" fillId="0" borderId="1" xfId="1" applyFont="1" applyBorder="1" applyAlignment="1">
      <alignment horizontal="right" vertical="top" wrapText="1"/>
    </xf>
    <xf numFmtId="0" fontId="6" fillId="0" borderId="1" xfId="1" applyFont="1" applyBorder="1" applyAlignment="1">
      <alignment horizontal="left" vertical="top" wrapText="1"/>
    </xf>
    <xf numFmtId="4" fontId="2" fillId="0" borderId="1" xfId="1" applyNumberFormat="1" applyFont="1" applyBorder="1" applyAlignment="1">
      <alignment horizontal="center" wrapText="1"/>
    </xf>
    <xf numFmtId="0" fontId="10" fillId="0" borderId="1" xfId="1" applyFont="1" applyBorder="1" applyAlignment="1">
      <alignment horizontal="right" vertical="top" wrapText="1"/>
    </xf>
    <xf numFmtId="0" fontId="10" fillId="0" borderId="1" xfId="1" applyFont="1" applyBorder="1" applyAlignment="1">
      <alignment horizontal="left" vertical="top" wrapText="1"/>
    </xf>
    <xf numFmtId="0" fontId="6" fillId="0" borderId="1" xfId="1" applyFont="1" applyBorder="1" applyAlignment="1">
      <alignment horizontal="center" wrapText="1"/>
    </xf>
    <xf numFmtId="4" fontId="10" fillId="0" borderId="1" xfId="1" applyNumberFormat="1" applyFont="1" applyBorder="1" applyAlignment="1">
      <alignment horizontal="center" wrapText="1"/>
    </xf>
    <xf numFmtId="0" fontId="2" fillId="0" borderId="1" xfId="1" applyFont="1" applyBorder="1" applyAlignment="1">
      <alignment horizontal="left" vertical="top" wrapText="1"/>
    </xf>
    <xf numFmtId="4" fontId="2" fillId="0" borderId="1" xfId="1" applyNumberFormat="1" applyFont="1" applyFill="1" applyBorder="1" applyAlignment="1">
      <alignment horizontal="center" wrapText="1"/>
    </xf>
    <xf numFmtId="0" fontId="6" fillId="0" borderId="1" xfId="1" applyFont="1" applyBorder="1" applyAlignment="1">
      <alignment horizontal="right" vertical="top" wrapText="1"/>
    </xf>
    <xf numFmtId="4" fontId="6" fillId="0" borderId="1" xfId="1" applyNumberFormat="1" applyFont="1" applyBorder="1" applyAlignment="1">
      <alignment horizontal="center" wrapText="1"/>
    </xf>
    <xf numFmtId="0" fontId="12" fillId="0" borderId="0" xfId="0" applyFont="1" applyAlignment="1">
      <alignment horizontal="right" vertical="top" wrapText="1"/>
    </xf>
    <xf numFmtId="0" fontId="12" fillId="0" borderId="0" xfId="0" applyFont="1" applyAlignment="1">
      <alignment horizontal="left" vertical="top" wrapText="1"/>
    </xf>
    <xf numFmtId="0" fontId="2" fillId="0" borderId="0" xfId="0" applyFont="1"/>
    <xf numFmtId="4" fontId="12" fillId="0" borderId="1" xfId="0" applyNumberFormat="1" applyFont="1" applyFill="1" applyBorder="1" applyAlignment="1">
      <alignment horizontal="center"/>
    </xf>
    <xf numFmtId="0" fontId="9" fillId="0" borderId="1" xfId="1" applyFont="1" applyFill="1" applyBorder="1" applyAlignment="1">
      <alignment horizontal="right" vertical="top" wrapText="1"/>
    </xf>
    <xf numFmtId="4" fontId="2" fillId="0" borderId="1" xfId="0" applyNumberFormat="1" applyFont="1" applyFill="1" applyBorder="1" applyAlignment="1" applyProtection="1">
      <alignment horizontal="center"/>
      <protection locked="0"/>
    </xf>
    <xf numFmtId="0" fontId="2" fillId="0" borderId="1" xfId="1" applyFont="1" applyFill="1" applyBorder="1" applyAlignment="1">
      <alignment horizontal="right" vertical="top" wrapText="1"/>
    </xf>
    <xf numFmtId="0" fontId="6" fillId="0" borderId="1" xfId="1" applyFont="1" applyFill="1" applyBorder="1" applyAlignment="1">
      <alignment horizontal="left" vertical="top" wrapText="1"/>
    </xf>
    <xf numFmtId="0" fontId="2" fillId="0" borderId="1" xfId="1" applyFont="1" applyFill="1" applyBorder="1" applyAlignment="1">
      <alignment horizontal="center" wrapText="1"/>
    </xf>
    <xf numFmtId="0" fontId="10" fillId="0" borderId="1" xfId="1" applyFont="1" applyFill="1" applyBorder="1" applyAlignment="1">
      <alignment horizontal="right" vertical="top" wrapText="1"/>
    </xf>
    <xf numFmtId="0" fontId="10" fillId="0" borderId="1" xfId="1" applyFont="1" applyFill="1" applyBorder="1" applyAlignment="1">
      <alignment horizontal="center" wrapText="1"/>
    </xf>
    <xf numFmtId="4" fontId="10" fillId="0" borderId="1" xfId="1" applyNumberFormat="1" applyFont="1" applyFill="1" applyBorder="1" applyAlignment="1">
      <alignment horizontal="center" wrapText="1"/>
    </xf>
    <xf numFmtId="0" fontId="2" fillId="0" borderId="1" xfId="1" applyFont="1" applyFill="1" applyBorder="1" applyAlignment="1">
      <alignment horizontal="left" vertical="top" wrapText="1"/>
    </xf>
    <xf numFmtId="0" fontId="2" fillId="0" borderId="1" xfId="1" applyFont="1" applyBorder="1" applyAlignment="1">
      <alignment vertical="top" wrapText="1"/>
    </xf>
    <xf numFmtId="0" fontId="2" fillId="2" borderId="1" xfId="1" applyFont="1" applyFill="1" applyBorder="1" applyAlignment="1">
      <alignment horizontal="left" vertical="top" wrapText="1"/>
    </xf>
    <xf numFmtId="0" fontId="2" fillId="2" borderId="1" xfId="1" applyFont="1" applyFill="1" applyBorder="1" applyAlignment="1">
      <alignment horizontal="center" wrapText="1"/>
    </xf>
    <xf numFmtId="4" fontId="2" fillId="2" borderId="1" xfId="1" applyNumberFormat="1" applyFont="1" applyFill="1" applyBorder="1" applyAlignment="1">
      <alignment horizontal="center" wrapText="1"/>
    </xf>
    <xf numFmtId="4" fontId="14" fillId="0" borderId="1" xfId="1" applyNumberFormat="1" applyFont="1" applyFill="1" applyBorder="1" applyAlignment="1">
      <alignment horizontal="center" wrapText="1"/>
    </xf>
    <xf numFmtId="4" fontId="9" fillId="2" borderId="1" xfId="1" applyNumberFormat="1" applyFont="1" applyFill="1" applyBorder="1" applyAlignment="1">
      <alignment horizontal="center" wrapText="1"/>
    </xf>
  </cellXfs>
  <cellStyles count="2">
    <cellStyle name="Navadno" xfId="0" builtinId="0"/>
    <cellStyle name="Navadno_II.   Nadstreçnice - nadstr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27"/>
  <sheetViews>
    <sheetView tabSelected="1" workbookViewId="0">
      <selection activeCell="C20" sqref="C20"/>
    </sheetView>
  </sheetViews>
  <sheetFormatPr defaultRowHeight="15" x14ac:dyDescent="0.25"/>
  <cols>
    <col min="2" max="2" width="35" customWidth="1"/>
    <col min="3" max="3" width="20.42578125" customWidth="1"/>
  </cols>
  <sheetData>
    <row r="3" spans="1:4" x14ac:dyDescent="0.25">
      <c r="B3" t="s">
        <v>39</v>
      </c>
    </row>
    <row r="4" spans="1:4" x14ac:dyDescent="0.25">
      <c r="B4" s="16" t="s">
        <v>40</v>
      </c>
    </row>
    <row r="5" spans="1:4" x14ac:dyDescent="0.25">
      <c r="B5" s="16" t="s">
        <v>41</v>
      </c>
    </row>
    <row r="6" spans="1:4" x14ac:dyDescent="0.25">
      <c r="B6" s="16" t="s">
        <v>42</v>
      </c>
    </row>
    <row r="8" spans="1:4" x14ac:dyDescent="0.25">
      <c r="A8" s="28"/>
      <c r="B8" s="28"/>
      <c r="C8" s="28"/>
      <c r="D8" s="28"/>
    </row>
    <row r="9" spans="1:4" x14ac:dyDescent="0.25">
      <c r="A9" s="28"/>
      <c r="B9" s="28" t="s">
        <v>43</v>
      </c>
      <c r="C9" s="28" t="s">
        <v>44</v>
      </c>
      <c r="D9" s="28"/>
    </row>
    <row r="10" spans="1:4" x14ac:dyDescent="0.25">
      <c r="A10" s="39" t="s">
        <v>26</v>
      </c>
      <c r="B10" s="40" t="s">
        <v>33</v>
      </c>
      <c r="C10" s="38">
        <f>'Popis del'!F11</f>
        <v>0</v>
      </c>
      <c r="D10" s="28"/>
    </row>
    <row r="11" spans="1:4" x14ac:dyDescent="0.25">
      <c r="A11" s="29" t="s">
        <v>27</v>
      </c>
      <c r="B11" s="30" t="s">
        <v>48</v>
      </c>
      <c r="C11" s="31">
        <f>'Popis del'!F21</f>
        <v>0</v>
      </c>
      <c r="D11" s="28"/>
    </row>
    <row r="12" spans="1:4" x14ac:dyDescent="0.25">
      <c r="A12" s="29" t="s">
        <v>20</v>
      </c>
      <c r="B12" s="30" t="s">
        <v>7</v>
      </c>
      <c r="C12" s="31">
        <f>'Popis del'!F32</f>
        <v>0</v>
      </c>
      <c r="D12" s="28"/>
    </row>
    <row r="13" spans="1:4" x14ac:dyDescent="0.25">
      <c r="A13" s="29" t="s">
        <v>23</v>
      </c>
      <c r="B13" s="32" t="s">
        <v>14</v>
      </c>
      <c r="C13" s="31">
        <f>'Popis del'!F39</f>
        <v>0</v>
      </c>
      <c r="D13" s="28"/>
    </row>
    <row r="14" spans="1:4" x14ac:dyDescent="0.25">
      <c r="A14" s="29" t="s">
        <v>35</v>
      </c>
      <c r="B14" s="32" t="s">
        <v>15</v>
      </c>
      <c r="C14" s="31">
        <f>'Popis del'!F46</f>
        <v>0</v>
      </c>
      <c r="D14" s="28"/>
    </row>
    <row r="15" spans="1:4" ht="25.5" x14ac:dyDescent="0.25">
      <c r="A15" s="33" t="s">
        <v>36</v>
      </c>
      <c r="B15" s="34" t="s">
        <v>18</v>
      </c>
      <c r="C15" s="31">
        <f>'Popis del'!F54</f>
        <v>0</v>
      </c>
      <c r="D15" s="28"/>
    </row>
    <row r="16" spans="1:4" x14ac:dyDescent="0.25">
      <c r="A16" s="33" t="s">
        <v>37</v>
      </c>
      <c r="B16" s="34" t="s">
        <v>21</v>
      </c>
      <c r="C16" s="31">
        <f>'Popis del'!F62</f>
        <v>0</v>
      </c>
      <c r="D16" s="28"/>
    </row>
    <row r="17" spans="1:4" x14ac:dyDescent="0.25">
      <c r="A17" s="33" t="s">
        <v>38</v>
      </c>
      <c r="B17" s="34" t="s">
        <v>24</v>
      </c>
      <c r="C17" s="31">
        <f>'Popis del'!F70</f>
        <v>0</v>
      </c>
      <c r="D17" s="28"/>
    </row>
    <row r="18" spans="1:4" x14ac:dyDescent="0.25">
      <c r="A18" s="33"/>
      <c r="B18" s="34" t="s">
        <v>117</v>
      </c>
      <c r="C18" s="31">
        <f>SUM(C10:C17)*0.05</f>
        <v>0</v>
      </c>
      <c r="D18" s="28"/>
    </row>
    <row r="19" spans="1:4" x14ac:dyDescent="0.25">
      <c r="A19" s="33" t="s">
        <v>73</v>
      </c>
      <c r="B19" s="34" t="s">
        <v>74</v>
      </c>
      <c r="C19" s="31">
        <f>jeklo!F20</f>
        <v>0</v>
      </c>
      <c r="D19" s="28"/>
    </row>
    <row r="20" spans="1:4" x14ac:dyDescent="0.25">
      <c r="A20" s="33" t="s">
        <v>94</v>
      </c>
      <c r="B20" s="34" t="s">
        <v>106</v>
      </c>
      <c r="C20" s="31">
        <f>jeklo!F35</f>
        <v>0</v>
      </c>
      <c r="D20" s="28"/>
    </row>
    <row r="21" spans="1:4" x14ac:dyDescent="0.25">
      <c r="A21" s="28"/>
      <c r="B21" s="28"/>
      <c r="C21" s="31"/>
      <c r="D21" s="28"/>
    </row>
    <row r="22" spans="1:4" x14ac:dyDescent="0.25">
      <c r="A22" s="36"/>
      <c r="B22" s="37" t="s">
        <v>45</v>
      </c>
      <c r="C22" s="38">
        <f>SUM(C10:C20)</f>
        <v>0</v>
      </c>
      <c r="D22" s="28"/>
    </row>
    <row r="23" spans="1:4" x14ac:dyDescent="0.25">
      <c r="A23" s="28"/>
      <c r="B23" s="35" t="s">
        <v>46</v>
      </c>
      <c r="C23" s="31">
        <f>C22*0.22</f>
        <v>0</v>
      </c>
      <c r="D23" s="28"/>
    </row>
    <row r="24" spans="1:4" x14ac:dyDescent="0.25">
      <c r="A24" s="28"/>
      <c r="B24" s="35" t="s">
        <v>47</v>
      </c>
      <c r="C24" s="31">
        <f>C22+C23</f>
        <v>0</v>
      </c>
      <c r="D24" s="28"/>
    </row>
    <row r="25" spans="1:4" x14ac:dyDescent="0.25">
      <c r="A25" s="28"/>
      <c r="B25" s="28"/>
      <c r="C25" s="28"/>
      <c r="D25" s="28"/>
    </row>
    <row r="26" spans="1:4" x14ac:dyDescent="0.25">
      <c r="A26" s="28"/>
      <c r="B26" s="28"/>
      <c r="C26" s="28"/>
      <c r="D26" s="28"/>
    </row>
    <row r="27" spans="1:4" x14ac:dyDescent="0.25">
      <c r="A27" s="28"/>
      <c r="B27" s="28"/>
      <c r="C27" s="28"/>
      <c r="D27" s="28"/>
    </row>
  </sheetData>
  <phoneticPr fontId="1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70"/>
  <sheetViews>
    <sheetView topLeftCell="A58" workbookViewId="0">
      <selection activeCell="D54" sqref="D54"/>
    </sheetView>
  </sheetViews>
  <sheetFormatPr defaultRowHeight="15" x14ac:dyDescent="0.25"/>
  <cols>
    <col min="1" max="1" width="4" style="91" customWidth="1"/>
    <col min="2" max="2" width="41.140625" style="92" customWidth="1"/>
    <col min="3" max="3" width="6.7109375" style="93" customWidth="1"/>
    <col min="4" max="4" width="9.140625" style="57"/>
    <col min="5" max="5" width="11.42578125" style="93" customWidth="1"/>
    <col min="6" max="6" width="13.42578125" style="57" customWidth="1"/>
    <col min="7" max="16384" width="9.140625" style="57"/>
  </cols>
  <sheetData>
    <row r="2" spans="1:6" ht="25.5" x14ac:dyDescent="0.25">
      <c r="A2" s="23"/>
      <c r="B2" s="2" t="s">
        <v>0</v>
      </c>
      <c r="C2" s="1" t="s">
        <v>1</v>
      </c>
      <c r="D2" s="3" t="s">
        <v>2</v>
      </c>
      <c r="E2" s="3" t="s">
        <v>107</v>
      </c>
      <c r="F2" s="4" t="s">
        <v>119</v>
      </c>
    </row>
    <row r="3" spans="1:6" ht="20.25" x14ac:dyDescent="0.3">
      <c r="A3" s="58" t="s">
        <v>26</v>
      </c>
      <c r="B3" s="14" t="s">
        <v>33</v>
      </c>
      <c r="C3" s="55"/>
      <c r="D3" s="6"/>
      <c r="E3" s="54"/>
      <c r="F3" s="7"/>
    </row>
    <row r="4" spans="1:6" x14ac:dyDescent="0.25">
      <c r="A4" s="59">
        <v>1</v>
      </c>
      <c r="B4" s="15" t="s">
        <v>10</v>
      </c>
      <c r="C4" s="17" t="s">
        <v>11</v>
      </c>
      <c r="D4" s="17">
        <v>1</v>
      </c>
      <c r="E4" s="60"/>
      <c r="F4" s="8">
        <f t="shared" ref="F4:F10" si="0">D4*E4</f>
        <v>0</v>
      </c>
    </row>
    <row r="5" spans="1:6" x14ac:dyDescent="0.25">
      <c r="A5" s="59">
        <f>A4+1</f>
        <v>2</v>
      </c>
      <c r="B5" s="2" t="s">
        <v>4</v>
      </c>
      <c r="C5" s="17" t="s">
        <v>5</v>
      </c>
      <c r="D5" s="17">
        <v>6</v>
      </c>
      <c r="E5" s="60"/>
      <c r="F5" s="8">
        <f t="shared" si="0"/>
        <v>0</v>
      </c>
    </row>
    <row r="6" spans="1:6" ht="38.25" x14ac:dyDescent="0.25">
      <c r="A6" s="59">
        <f>A5+1</f>
        <v>3</v>
      </c>
      <c r="B6" s="2" t="s">
        <v>6</v>
      </c>
      <c r="C6" s="17" t="s">
        <v>11</v>
      </c>
      <c r="D6" s="61">
        <v>1</v>
      </c>
      <c r="E6" s="60"/>
      <c r="F6" s="8">
        <f t="shared" si="0"/>
        <v>0</v>
      </c>
    </row>
    <row r="7" spans="1:6" ht="51" x14ac:dyDescent="0.25">
      <c r="A7" s="59">
        <f>A6+1</f>
        <v>4</v>
      </c>
      <c r="B7" s="2" t="s">
        <v>63</v>
      </c>
      <c r="C7" s="17" t="s">
        <v>11</v>
      </c>
      <c r="D7" s="61">
        <v>1</v>
      </c>
      <c r="E7" s="60"/>
      <c r="F7" s="9">
        <f t="shared" si="0"/>
        <v>0</v>
      </c>
    </row>
    <row r="8" spans="1:6" ht="25.5" x14ac:dyDescent="0.25">
      <c r="A8" s="59">
        <f>A7+1</f>
        <v>5</v>
      </c>
      <c r="B8" s="2" t="s">
        <v>34</v>
      </c>
      <c r="C8" s="17" t="s">
        <v>11</v>
      </c>
      <c r="D8" s="61">
        <v>1</v>
      </c>
      <c r="E8" s="62"/>
      <c r="F8" s="9">
        <f t="shared" si="0"/>
        <v>0</v>
      </c>
    </row>
    <row r="9" spans="1:6" x14ac:dyDescent="0.25">
      <c r="A9" s="59">
        <v>6</v>
      </c>
      <c r="B9" s="2" t="s">
        <v>64</v>
      </c>
      <c r="C9" s="17" t="s">
        <v>11</v>
      </c>
      <c r="D9" s="61">
        <v>1</v>
      </c>
      <c r="E9" s="62"/>
      <c r="F9" s="9">
        <f t="shared" si="0"/>
        <v>0</v>
      </c>
    </row>
    <row r="10" spans="1:6" ht="26.25" thickBot="1" x14ac:dyDescent="0.3">
      <c r="A10" s="59">
        <v>7</v>
      </c>
      <c r="B10" s="2" t="s">
        <v>71</v>
      </c>
      <c r="C10" s="17" t="s">
        <v>11</v>
      </c>
      <c r="D10" s="61">
        <v>1</v>
      </c>
      <c r="E10" s="62"/>
      <c r="F10" s="9">
        <f t="shared" si="0"/>
        <v>0</v>
      </c>
    </row>
    <row r="11" spans="1:6" ht="15.75" thickBot="1" x14ac:dyDescent="0.3">
      <c r="A11" s="59"/>
      <c r="B11" s="14" t="str">
        <f>B3</f>
        <v>PREDDELA IN ZAKLJUČNA DELA</v>
      </c>
      <c r="C11" s="55"/>
      <c r="D11" s="10"/>
      <c r="E11" s="53"/>
      <c r="F11" s="11">
        <f>SUM(F4:F10)</f>
        <v>0</v>
      </c>
    </row>
    <row r="12" spans="1:6" x14ac:dyDescent="0.25">
      <c r="A12" s="59"/>
      <c r="B12" s="14"/>
      <c r="C12" s="55"/>
      <c r="D12" s="10"/>
      <c r="E12" s="53"/>
      <c r="F12" s="41"/>
    </row>
    <row r="13" spans="1:6" x14ac:dyDescent="0.25">
      <c r="A13" s="58" t="s">
        <v>27</v>
      </c>
      <c r="B13" s="14" t="s">
        <v>48</v>
      </c>
      <c r="C13" s="17"/>
      <c r="D13" s="17"/>
      <c r="E13" s="13"/>
      <c r="F13" s="8"/>
    </row>
    <row r="14" spans="1:6" x14ac:dyDescent="0.25">
      <c r="A14" s="59">
        <v>1</v>
      </c>
      <c r="B14" s="2" t="s">
        <v>57</v>
      </c>
      <c r="C14" s="17" t="s">
        <v>3</v>
      </c>
      <c r="D14" s="17">
        <v>122</v>
      </c>
      <c r="E14" s="60"/>
      <c r="F14" s="8">
        <f>D14*E14</f>
        <v>0</v>
      </c>
    </row>
    <row r="15" spans="1:6" ht="63.75" x14ac:dyDescent="0.25">
      <c r="A15" s="59">
        <f t="shared" ref="A15:A20" si="1">A14+1</f>
        <v>2</v>
      </c>
      <c r="B15" s="63" t="s">
        <v>110</v>
      </c>
      <c r="C15" s="17" t="s">
        <v>9</v>
      </c>
      <c r="D15" s="17">
        <v>318</v>
      </c>
      <c r="E15" s="18"/>
      <c r="F15" s="8">
        <f t="shared" ref="F15:F20" si="2">D15*E15</f>
        <v>0</v>
      </c>
    </row>
    <row r="16" spans="1:6" x14ac:dyDescent="0.25">
      <c r="A16" s="59">
        <f t="shared" si="1"/>
        <v>3</v>
      </c>
      <c r="B16" s="2" t="s">
        <v>31</v>
      </c>
      <c r="C16" s="17" t="s">
        <v>5</v>
      </c>
      <c r="D16" s="17">
        <v>1</v>
      </c>
      <c r="E16" s="42"/>
      <c r="F16" s="8">
        <f t="shared" si="2"/>
        <v>0</v>
      </c>
    </row>
    <row r="17" spans="1:8" ht="63.75" x14ac:dyDescent="0.25">
      <c r="A17" s="59">
        <f t="shared" si="1"/>
        <v>4</v>
      </c>
      <c r="B17" s="2" t="s">
        <v>30</v>
      </c>
      <c r="C17" s="17" t="s">
        <v>3</v>
      </c>
      <c r="D17" s="17">
        <v>34</v>
      </c>
      <c r="E17" s="42"/>
      <c r="F17" s="8">
        <f t="shared" si="2"/>
        <v>0</v>
      </c>
    </row>
    <row r="18" spans="1:8" ht="25.5" x14ac:dyDescent="0.25">
      <c r="A18" s="59">
        <f t="shared" si="1"/>
        <v>5</v>
      </c>
      <c r="B18" s="15" t="s">
        <v>59</v>
      </c>
      <c r="C18" s="17" t="s">
        <v>3</v>
      </c>
      <c r="D18" s="17">
        <f>12*2</f>
        <v>24</v>
      </c>
      <c r="E18" s="42"/>
      <c r="F18" s="8">
        <f t="shared" si="2"/>
        <v>0</v>
      </c>
    </row>
    <row r="19" spans="1:8" ht="25.5" x14ac:dyDescent="0.25">
      <c r="A19" s="59">
        <f t="shared" si="1"/>
        <v>6</v>
      </c>
      <c r="B19" s="15" t="s">
        <v>60</v>
      </c>
      <c r="C19" s="17" t="s">
        <v>3</v>
      </c>
      <c r="D19" s="20">
        <f>12*1.2</f>
        <v>14.399999999999999</v>
      </c>
      <c r="E19" s="42"/>
      <c r="F19" s="8">
        <f t="shared" si="2"/>
        <v>0</v>
      </c>
    </row>
    <row r="20" spans="1:8" ht="63.75" x14ac:dyDescent="0.25">
      <c r="A20" s="59">
        <f t="shared" si="1"/>
        <v>7</v>
      </c>
      <c r="B20" s="15" t="s">
        <v>61</v>
      </c>
      <c r="C20" s="56" t="s">
        <v>8</v>
      </c>
      <c r="D20" s="20">
        <f>1*3.2*6</f>
        <v>19.200000000000003</v>
      </c>
      <c r="E20" s="42"/>
      <c r="F20" s="8">
        <f t="shared" si="2"/>
        <v>0</v>
      </c>
    </row>
    <row r="21" spans="1:8" s="65" customFormat="1" x14ac:dyDescent="0.25">
      <c r="A21" s="58"/>
      <c r="B21" s="14" t="str">
        <f>B13</f>
        <v>RUŠITVENA DELA</v>
      </c>
      <c r="C21" s="64"/>
      <c r="D21" s="44"/>
      <c r="E21" s="53"/>
      <c r="F21" s="43">
        <f>SUM(F14:F20)</f>
        <v>0</v>
      </c>
    </row>
    <row r="22" spans="1:8" x14ac:dyDescent="0.25">
      <c r="A22" s="59"/>
      <c r="B22" s="2"/>
      <c r="C22" s="17"/>
      <c r="D22" s="17"/>
      <c r="E22" s="66"/>
      <c r="F22" s="12"/>
    </row>
    <row r="23" spans="1:8" x14ac:dyDescent="0.25">
      <c r="A23" s="58" t="s">
        <v>20</v>
      </c>
      <c r="B23" s="14" t="s">
        <v>7</v>
      </c>
      <c r="C23" s="17"/>
      <c r="D23" s="17"/>
      <c r="E23" s="13"/>
      <c r="F23" s="8"/>
    </row>
    <row r="24" spans="1:8" ht="51" x14ac:dyDescent="0.25">
      <c r="A24" s="59">
        <v>1</v>
      </c>
      <c r="B24" s="15" t="s">
        <v>12</v>
      </c>
      <c r="C24" s="17" t="s">
        <v>9</v>
      </c>
      <c r="D24" s="20">
        <v>70</v>
      </c>
      <c r="E24" s="18"/>
      <c r="F24" s="8">
        <f t="shared" ref="F24:F31" si="3">D24*E24</f>
        <v>0</v>
      </c>
      <c r="H24" s="67"/>
    </row>
    <row r="25" spans="1:8" ht="25.5" x14ac:dyDescent="0.25">
      <c r="A25" s="59">
        <f t="shared" ref="A25:A31" si="4">A24+1</f>
        <v>2</v>
      </c>
      <c r="B25" s="2" t="s">
        <v>55</v>
      </c>
      <c r="C25" s="17" t="s">
        <v>8</v>
      </c>
      <c r="D25" s="20">
        <f>6*6.2+0.9*26+5.01*4.3*5</f>
        <v>168.315</v>
      </c>
      <c r="E25" s="60"/>
      <c r="F25" s="8">
        <f t="shared" si="3"/>
        <v>0</v>
      </c>
    </row>
    <row r="26" spans="1:8" ht="38.25" x14ac:dyDescent="0.25">
      <c r="A26" s="59">
        <f t="shared" si="4"/>
        <v>3</v>
      </c>
      <c r="B26" s="2" t="s">
        <v>56</v>
      </c>
      <c r="C26" s="17" t="s">
        <v>8</v>
      </c>
      <c r="D26" s="20">
        <v>3</v>
      </c>
      <c r="E26" s="60"/>
      <c r="F26" s="8">
        <f t="shared" si="3"/>
        <v>0</v>
      </c>
    </row>
    <row r="27" spans="1:8" ht="102" x14ac:dyDescent="0.25">
      <c r="A27" s="59">
        <f t="shared" si="4"/>
        <v>4</v>
      </c>
      <c r="B27" s="2" t="s">
        <v>65</v>
      </c>
      <c r="C27" s="17" t="s">
        <v>8</v>
      </c>
      <c r="D27" s="20">
        <f>3.2*3.2*0.3*10</f>
        <v>30.720000000000006</v>
      </c>
      <c r="E27" s="60"/>
      <c r="F27" s="8">
        <f t="shared" si="3"/>
        <v>0</v>
      </c>
    </row>
    <row r="28" spans="1:8" ht="38.25" x14ac:dyDescent="0.25">
      <c r="A28" s="59">
        <f t="shared" si="4"/>
        <v>5</v>
      </c>
      <c r="B28" s="2" t="s">
        <v>66</v>
      </c>
      <c r="C28" s="17" t="s">
        <v>9</v>
      </c>
      <c r="D28" s="17">
        <f>3.2*3.2*10</f>
        <v>102.40000000000002</v>
      </c>
      <c r="E28" s="60"/>
      <c r="F28" s="8">
        <f t="shared" si="3"/>
        <v>0</v>
      </c>
    </row>
    <row r="29" spans="1:8" ht="38.25" x14ac:dyDescent="0.25">
      <c r="A29" s="59">
        <f t="shared" si="4"/>
        <v>6</v>
      </c>
      <c r="B29" s="2" t="s">
        <v>67</v>
      </c>
      <c r="C29" s="17" t="s">
        <v>8</v>
      </c>
      <c r="D29" s="17">
        <f>((0.56+0.65)*3.2*5)+(0.67*2*3.2*5)+52</f>
        <v>92.8</v>
      </c>
      <c r="E29" s="60"/>
      <c r="F29" s="8">
        <f t="shared" si="3"/>
        <v>0</v>
      </c>
    </row>
    <row r="30" spans="1:8" ht="51" x14ac:dyDescent="0.25">
      <c r="A30" s="59">
        <f t="shared" si="4"/>
        <v>7</v>
      </c>
      <c r="B30" s="2" t="s">
        <v>28</v>
      </c>
      <c r="C30" s="56" t="s">
        <v>8</v>
      </c>
      <c r="D30" s="20">
        <f>((D25+D26)-(D27+D49+D50))*1.2</f>
        <v>111.79199999999999</v>
      </c>
      <c r="E30" s="60"/>
      <c r="F30" s="8">
        <f t="shared" si="3"/>
        <v>0</v>
      </c>
    </row>
    <row r="31" spans="1:8" ht="51.75" thickBot="1" x14ac:dyDescent="0.3">
      <c r="A31" s="59">
        <f t="shared" si="4"/>
        <v>8</v>
      </c>
      <c r="B31" s="2" t="s">
        <v>13</v>
      </c>
      <c r="C31" s="56" t="s">
        <v>9</v>
      </c>
      <c r="D31" s="17">
        <f>D24</f>
        <v>70</v>
      </c>
      <c r="E31" s="60"/>
      <c r="F31" s="8">
        <f t="shared" si="3"/>
        <v>0</v>
      </c>
    </row>
    <row r="32" spans="1:8" ht="15.75" thickBot="1" x14ac:dyDescent="0.3">
      <c r="A32" s="59"/>
      <c r="B32" s="14" t="str">
        <f>B23</f>
        <v>ZEMELJSKA DELA</v>
      </c>
      <c r="C32" s="55"/>
      <c r="D32" s="10"/>
      <c r="E32" s="53"/>
      <c r="F32" s="11">
        <f>SUM(F24:F31)</f>
        <v>0</v>
      </c>
    </row>
    <row r="34" spans="1:6" x14ac:dyDescent="0.25">
      <c r="A34" s="59" t="s">
        <v>23</v>
      </c>
      <c r="B34" s="5" t="s">
        <v>14</v>
      </c>
      <c r="C34" s="17"/>
      <c r="D34" s="17"/>
      <c r="E34" s="66"/>
      <c r="F34" s="8"/>
    </row>
    <row r="35" spans="1:6" ht="89.25" x14ac:dyDescent="0.25">
      <c r="A35" s="59">
        <v>1</v>
      </c>
      <c r="B35" s="19" t="s">
        <v>68</v>
      </c>
      <c r="C35" s="17" t="s">
        <v>8</v>
      </c>
      <c r="D35" s="20">
        <f>D15*0.1</f>
        <v>31.8</v>
      </c>
      <c r="E35" s="60"/>
      <c r="F35" s="8">
        <f>D35*E35</f>
        <v>0</v>
      </c>
    </row>
    <row r="36" spans="1:6" ht="38.25" x14ac:dyDescent="0.25">
      <c r="A36" s="59"/>
      <c r="B36" s="19" t="s">
        <v>69</v>
      </c>
      <c r="C36" s="17" t="s">
        <v>9</v>
      </c>
      <c r="D36" s="20">
        <f>D15</f>
        <v>318</v>
      </c>
      <c r="E36" s="60"/>
      <c r="F36" s="8">
        <f>D36*E36</f>
        <v>0</v>
      </c>
    </row>
    <row r="37" spans="1:6" ht="63.75" x14ac:dyDescent="0.25">
      <c r="A37" s="59">
        <f>A35+1</f>
        <v>2</v>
      </c>
      <c r="B37" s="68" t="s">
        <v>108</v>
      </c>
      <c r="C37" s="17" t="s">
        <v>9</v>
      </c>
      <c r="D37" s="20">
        <f>D15</f>
        <v>318</v>
      </c>
      <c r="E37" s="60"/>
      <c r="F37" s="8">
        <f>D37*E37</f>
        <v>0</v>
      </c>
    </row>
    <row r="38" spans="1:6" ht="39" thickBot="1" x14ac:dyDescent="0.3">
      <c r="A38" s="59">
        <f>A37+1</f>
        <v>3</v>
      </c>
      <c r="B38" s="69" t="s">
        <v>109</v>
      </c>
      <c r="C38" s="56" t="s">
        <v>9</v>
      </c>
      <c r="D38" s="20">
        <f>D15</f>
        <v>318</v>
      </c>
      <c r="E38" s="60"/>
      <c r="F38" s="8">
        <f>D38*E38</f>
        <v>0</v>
      </c>
    </row>
    <row r="39" spans="1:6" ht="15.75" thickBot="1" x14ac:dyDescent="0.3">
      <c r="A39" s="59"/>
      <c r="B39" s="5" t="str">
        <f>B34</f>
        <v>VOZIŠČNE KONSTRUKCIJE</v>
      </c>
      <c r="C39" s="55"/>
      <c r="D39" s="10"/>
      <c r="E39" s="53"/>
      <c r="F39" s="11">
        <f>SUM(F35:F38)</f>
        <v>0</v>
      </c>
    </row>
    <row r="41" spans="1:6" x14ac:dyDescent="0.25">
      <c r="A41" s="59" t="s">
        <v>35</v>
      </c>
      <c r="B41" s="5" t="s">
        <v>15</v>
      </c>
      <c r="C41" s="56"/>
      <c r="D41" s="17"/>
      <c r="E41" s="18"/>
      <c r="F41" s="8"/>
    </row>
    <row r="42" spans="1:6" ht="102" x14ac:dyDescent="0.25">
      <c r="A42" s="59">
        <v>1</v>
      </c>
      <c r="B42" s="21" t="s">
        <v>58</v>
      </c>
      <c r="C42" s="56" t="s">
        <v>3</v>
      </c>
      <c r="D42" s="17">
        <v>10</v>
      </c>
      <c r="E42" s="60"/>
      <c r="F42" s="8">
        <f>D42*E42</f>
        <v>0</v>
      </c>
    </row>
    <row r="43" spans="1:6" ht="76.5" x14ac:dyDescent="0.25">
      <c r="A43" s="59">
        <f>A42+1</f>
        <v>2</v>
      </c>
      <c r="B43" s="21" t="s">
        <v>17</v>
      </c>
      <c r="C43" s="56" t="s">
        <v>3</v>
      </c>
      <c r="D43" s="17">
        <v>33</v>
      </c>
      <c r="E43" s="60"/>
      <c r="F43" s="8">
        <f>D43*E43</f>
        <v>0</v>
      </c>
    </row>
    <row r="44" spans="1:6" ht="51" x14ac:dyDescent="0.25">
      <c r="A44" s="59">
        <f>A43+1</f>
        <v>3</v>
      </c>
      <c r="B44" s="21" t="s">
        <v>32</v>
      </c>
      <c r="C44" s="56" t="s">
        <v>5</v>
      </c>
      <c r="D44" s="17">
        <v>2</v>
      </c>
      <c r="E44" s="60"/>
      <c r="F44" s="8">
        <f>D44*E44</f>
        <v>0</v>
      </c>
    </row>
    <row r="45" spans="1:6" ht="89.25" x14ac:dyDescent="0.25">
      <c r="A45" s="59">
        <f>A44+1</f>
        <v>4</v>
      </c>
      <c r="B45" s="70" t="s">
        <v>112</v>
      </c>
      <c r="C45" s="56" t="s">
        <v>3</v>
      </c>
      <c r="D45" s="17">
        <v>18</v>
      </c>
      <c r="E45" s="60"/>
      <c r="F45" s="8">
        <f>D45*E45</f>
        <v>0</v>
      </c>
    </row>
    <row r="46" spans="1:6" ht="15.75" thickBot="1" x14ac:dyDescent="0.3">
      <c r="A46" s="59"/>
      <c r="B46" s="5" t="str">
        <f>B41</f>
        <v>ODVODNJAVANJE</v>
      </c>
      <c r="C46" s="55"/>
      <c r="D46" s="10"/>
      <c r="E46" s="53"/>
      <c r="F46" s="22">
        <f>SUM(F42:F45)</f>
        <v>0</v>
      </c>
    </row>
    <row r="48" spans="1:6" x14ac:dyDescent="0.25">
      <c r="A48" s="27" t="s">
        <v>36</v>
      </c>
      <c r="B48" s="26" t="s">
        <v>18</v>
      </c>
      <c r="C48" s="17"/>
      <c r="D48" s="71"/>
      <c r="E48" s="17"/>
      <c r="F48" s="24" t="str">
        <f>IF(ISBLANK($D48),"",IF(ISBLANK(#REF!),"",$D48*#REF!))</f>
        <v/>
      </c>
    </row>
    <row r="49" spans="1:6" ht="38.25" x14ac:dyDescent="0.25">
      <c r="A49" s="72">
        <v>1</v>
      </c>
      <c r="B49" s="73" t="s">
        <v>111</v>
      </c>
      <c r="C49" s="74" t="s">
        <v>8</v>
      </c>
      <c r="D49" s="75">
        <f>2.6*2.4*0.1*5+2.4*2.4*0.1*5</f>
        <v>6</v>
      </c>
      <c r="E49" s="76"/>
      <c r="F49" s="25">
        <f>D49*E49</f>
        <v>0</v>
      </c>
    </row>
    <row r="50" spans="1:6" ht="51" x14ac:dyDescent="0.25">
      <c r="A50" s="72">
        <f>A49+1</f>
        <v>2</v>
      </c>
      <c r="B50" s="73" t="s">
        <v>115</v>
      </c>
      <c r="C50" s="74" t="s">
        <v>8</v>
      </c>
      <c r="D50" s="75">
        <f>2*2*0.8*10+0.7*0.7*0.3*5+0.5*0.5*(11.2+6+5.8+5.8+6)</f>
        <v>41.435000000000002</v>
      </c>
      <c r="E50" s="76"/>
      <c r="F50" s="25">
        <f>D50*E50</f>
        <v>0</v>
      </c>
    </row>
    <row r="51" spans="1:6" ht="63.75" x14ac:dyDescent="0.25">
      <c r="A51" s="72">
        <f>A50+1</f>
        <v>3</v>
      </c>
      <c r="B51" s="73" t="s">
        <v>116</v>
      </c>
      <c r="C51" s="74" t="s">
        <v>8</v>
      </c>
      <c r="D51" s="77">
        <f>3.2*2*0.25*5</f>
        <v>8</v>
      </c>
      <c r="E51" s="76"/>
      <c r="F51" s="25">
        <f>D51*E51</f>
        <v>0</v>
      </c>
    </row>
    <row r="52" spans="1:6" ht="38.25" x14ac:dyDescent="0.25">
      <c r="A52" s="72">
        <f>A51+1</f>
        <v>4</v>
      </c>
      <c r="B52" s="78" t="s">
        <v>70</v>
      </c>
      <c r="C52" s="74" t="s">
        <v>19</v>
      </c>
      <c r="D52" s="77">
        <f>90*(D50+D51)</f>
        <v>4449.1500000000005</v>
      </c>
      <c r="E52" s="76"/>
      <c r="F52" s="25">
        <f>D52*E52</f>
        <v>0</v>
      </c>
    </row>
    <row r="53" spans="1:6" ht="51.75" x14ac:dyDescent="0.25">
      <c r="A53" s="72">
        <v>5</v>
      </c>
      <c r="B53" s="79" t="s">
        <v>118</v>
      </c>
      <c r="C53" s="74" t="s">
        <v>3</v>
      </c>
      <c r="D53" s="108">
        <v>115</v>
      </c>
      <c r="E53" s="76"/>
      <c r="F53" s="25">
        <f>D53*E53</f>
        <v>0</v>
      </c>
    </row>
    <row r="54" spans="1:6" x14ac:dyDescent="0.25">
      <c r="A54" s="80"/>
      <c r="B54" s="81" t="str">
        <f>B48</f>
        <v>BETONSKA IN ARM. - BETONSKA DELA</v>
      </c>
      <c r="C54" s="74"/>
      <c r="D54" s="82"/>
      <c r="E54" s="17"/>
      <c r="F54" s="24">
        <f>SUM(F49:F53)</f>
        <v>0</v>
      </c>
    </row>
    <row r="55" spans="1:6" x14ac:dyDescent="0.25">
      <c r="A55" s="83"/>
      <c r="B55" s="84"/>
      <c r="C55" s="85"/>
      <c r="D55" s="86"/>
      <c r="E55" s="61"/>
      <c r="F55" s="25" t="str">
        <f>IF(ISBLANK($D55),"",IF(ISBLANK(#REF!),"",$D55*#REF!))</f>
        <v/>
      </c>
    </row>
    <row r="56" spans="1:6" x14ac:dyDescent="0.25">
      <c r="A56" s="27" t="s">
        <v>37</v>
      </c>
      <c r="B56" s="26" t="s">
        <v>21</v>
      </c>
      <c r="C56" s="17"/>
      <c r="D56" s="71"/>
      <c r="E56" s="17"/>
      <c r="F56" s="24" t="str">
        <f>IF(ISBLANK($D56),"",IF(ISBLANK(#REF!),"",$D56*#REF!))</f>
        <v/>
      </c>
    </row>
    <row r="57" spans="1:6" ht="51" x14ac:dyDescent="0.25">
      <c r="A57" s="80">
        <v>1</v>
      </c>
      <c r="B57" s="87" t="s">
        <v>22</v>
      </c>
      <c r="C57" s="74" t="s">
        <v>9</v>
      </c>
      <c r="D57" s="82">
        <f>4*2.2*10*0.8</f>
        <v>70.400000000000006</v>
      </c>
      <c r="E57" s="76"/>
      <c r="F57" s="25">
        <f>D57*E57</f>
        <v>0</v>
      </c>
    </row>
    <row r="58" spans="1:6" ht="25.5" x14ac:dyDescent="0.25">
      <c r="A58" s="80">
        <f>A57+1</f>
        <v>2</v>
      </c>
      <c r="B58" s="87" t="s">
        <v>29</v>
      </c>
      <c r="C58" s="74" t="s">
        <v>9</v>
      </c>
      <c r="D58" s="82">
        <f>(11.2+6+5.8+5.8+6)*2</f>
        <v>69.599999999999994</v>
      </c>
      <c r="E58" s="76"/>
      <c r="F58" s="25">
        <f>D58*E58</f>
        <v>0</v>
      </c>
    </row>
    <row r="59" spans="1:6" ht="38.25" x14ac:dyDescent="0.25">
      <c r="A59" s="80">
        <f>A58+1</f>
        <v>3</v>
      </c>
      <c r="B59" s="87" t="s">
        <v>51</v>
      </c>
      <c r="C59" s="74" t="s">
        <v>9</v>
      </c>
      <c r="D59" s="88">
        <f>3.2*2*2*5</f>
        <v>64</v>
      </c>
      <c r="E59" s="76"/>
      <c r="F59" s="25">
        <f>D59*E59</f>
        <v>0</v>
      </c>
    </row>
    <row r="60" spans="1:6" ht="38.25" x14ac:dyDescent="0.25">
      <c r="A60" s="80">
        <f>A59+1</f>
        <v>4</v>
      </c>
      <c r="B60" s="87" t="s">
        <v>52</v>
      </c>
      <c r="C60" s="74" t="s">
        <v>9</v>
      </c>
      <c r="D60" s="88">
        <v>10</v>
      </c>
      <c r="E60" s="76"/>
      <c r="F60" s="25">
        <f>D60*E60</f>
        <v>0</v>
      </c>
    </row>
    <row r="61" spans="1:6" ht="51" x14ac:dyDescent="0.25">
      <c r="A61" s="80"/>
      <c r="B61" s="87" t="s">
        <v>72</v>
      </c>
      <c r="C61" s="74"/>
      <c r="D61" s="82"/>
      <c r="E61" s="61"/>
      <c r="F61" s="25" t="str">
        <f>IF(ISBLANK($D61),"",IF(ISBLANK(#REF!),"",$D61*#REF!))</f>
        <v/>
      </c>
    </row>
    <row r="62" spans="1:6" x14ac:dyDescent="0.25">
      <c r="A62" s="80"/>
      <c r="B62" s="81" t="str">
        <f>B56</f>
        <v>TESARSKA DELA</v>
      </c>
      <c r="C62" s="74"/>
      <c r="D62" s="82"/>
      <c r="E62" s="17"/>
      <c r="F62" s="24">
        <f>SUM(F57:F61)</f>
        <v>0</v>
      </c>
    </row>
    <row r="63" spans="1:6" x14ac:dyDescent="0.25">
      <c r="A63" s="89"/>
      <c r="B63" s="81"/>
      <c r="C63" s="85"/>
      <c r="D63" s="90"/>
      <c r="E63" s="61"/>
      <c r="F63" s="25" t="str">
        <f>IF(ISBLANK($D63),"",IF(ISBLANK(#REF!),"",$D63*#REF!))</f>
        <v/>
      </c>
    </row>
    <row r="64" spans="1:6" ht="25.5" x14ac:dyDescent="0.25">
      <c r="A64" s="27" t="s">
        <v>38</v>
      </c>
      <c r="B64" s="26" t="s">
        <v>24</v>
      </c>
      <c r="C64" s="17"/>
      <c r="D64" s="71"/>
      <c r="E64" s="17"/>
      <c r="F64" s="24" t="str">
        <f>IF(ISBLANK($D64),"",IF(ISBLANK(#REF!),"",$D64*#REF!))</f>
        <v/>
      </c>
    </row>
    <row r="65" spans="1:6" ht="76.5" x14ac:dyDescent="0.25">
      <c r="A65" s="72">
        <v>1</v>
      </c>
      <c r="B65" s="78" t="s">
        <v>25</v>
      </c>
      <c r="C65" s="74" t="s">
        <v>16</v>
      </c>
      <c r="D65" s="75">
        <v>10</v>
      </c>
      <c r="E65" s="76"/>
      <c r="F65" s="25">
        <f>D65*E65</f>
        <v>0</v>
      </c>
    </row>
    <row r="66" spans="1:6" ht="38.25" x14ac:dyDescent="0.25">
      <c r="A66" s="72">
        <f>A65+1</f>
        <v>2</v>
      </c>
      <c r="B66" s="78" t="s">
        <v>49</v>
      </c>
      <c r="C66" s="74" t="s">
        <v>50</v>
      </c>
      <c r="D66" s="77">
        <f>2*2*12</f>
        <v>48</v>
      </c>
      <c r="E66" s="76"/>
      <c r="F66" s="25">
        <f>D66*E66</f>
        <v>0</v>
      </c>
    </row>
    <row r="67" spans="1:6" ht="51" x14ac:dyDescent="0.25">
      <c r="A67" s="72">
        <f>A66+1</f>
        <v>3</v>
      </c>
      <c r="B67" s="78" t="s">
        <v>53</v>
      </c>
      <c r="C67" s="74" t="s">
        <v>5</v>
      </c>
      <c r="D67" s="77">
        <f>20*2*12</f>
        <v>480</v>
      </c>
      <c r="E67" s="76"/>
      <c r="F67" s="25">
        <f>D67*E67</f>
        <v>0</v>
      </c>
    </row>
    <row r="68" spans="1:6" ht="25.5" x14ac:dyDescent="0.25">
      <c r="A68" s="72">
        <f>A67+1</f>
        <v>4</v>
      </c>
      <c r="B68" s="78" t="s">
        <v>54</v>
      </c>
      <c r="C68" s="74" t="s">
        <v>8</v>
      </c>
      <c r="D68" s="77">
        <f>0.5*0.5*0.05*10</f>
        <v>0.125</v>
      </c>
      <c r="E68" s="76"/>
      <c r="F68" s="25">
        <f>D68*E68</f>
        <v>0</v>
      </c>
    </row>
    <row r="69" spans="1:6" ht="25.5" x14ac:dyDescent="0.25">
      <c r="A69" s="72">
        <f>A68+1</f>
        <v>5</v>
      </c>
      <c r="B69" s="78" t="s">
        <v>62</v>
      </c>
      <c r="C69" s="74" t="s">
        <v>9</v>
      </c>
      <c r="D69" s="77">
        <v>6</v>
      </c>
      <c r="E69" s="76"/>
      <c r="F69" s="25">
        <f>D69*E69</f>
        <v>0</v>
      </c>
    </row>
    <row r="70" spans="1:6" x14ac:dyDescent="0.25">
      <c r="A70" s="80"/>
      <c r="B70" s="81" t="str">
        <f>B64</f>
        <v>ZIDARSKA  DELA</v>
      </c>
      <c r="C70" s="74"/>
      <c r="D70" s="82"/>
      <c r="E70" s="17"/>
      <c r="F70" s="24">
        <f>SUM(F65:F69)</f>
        <v>0</v>
      </c>
    </row>
  </sheetData>
  <phoneticPr fontId="1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topLeftCell="A25" workbookViewId="0">
      <selection activeCell="J18" sqref="J18"/>
    </sheetView>
  </sheetViews>
  <sheetFormatPr defaultRowHeight="15" x14ac:dyDescent="0.25"/>
  <cols>
    <col min="1" max="1" width="5.7109375" style="57" customWidth="1"/>
    <col min="2" max="2" width="41.42578125" style="57" customWidth="1"/>
    <col min="3" max="4" width="9.140625" style="57"/>
    <col min="5" max="5" width="9.140625" style="93"/>
    <col min="6" max="6" width="13.5703125" style="67" customWidth="1"/>
    <col min="7" max="16384" width="9.140625" style="57"/>
  </cols>
  <sheetData>
    <row r="1" spans="1:6" x14ac:dyDescent="0.25">
      <c r="A1" s="45" t="s">
        <v>73</v>
      </c>
      <c r="B1" s="46" t="s">
        <v>74</v>
      </c>
      <c r="C1" s="94"/>
      <c r="D1" s="94"/>
      <c r="E1" s="20"/>
      <c r="F1" s="50" t="str">
        <f>IF(ISBLANK($D1),"",IF(ISBLANK(#REF!),"",$D1*#REF!))</f>
        <v/>
      </c>
    </row>
    <row r="2" spans="1:6" x14ac:dyDescent="0.25">
      <c r="A2" s="95"/>
      <c r="B2" s="49" t="s">
        <v>75</v>
      </c>
      <c r="C2" s="47"/>
      <c r="D2" s="77"/>
      <c r="E2" s="96"/>
      <c r="F2" s="51" t="str">
        <f>IF(ISBLANK($D2),"",IF(ISBLANK(#REF!),"",$D2*#REF!))</f>
        <v/>
      </c>
    </row>
    <row r="3" spans="1:6" x14ac:dyDescent="0.25">
      <c r="A3" s="95"/>
      <c r="B3" s="49" t="s">
        <v>76</v>
      </c>
      <c r="C3" s="47"/>
      <c r="D3" s="77"/>
      <c r="E3" s="96"/>
      <c r="F3" s="51" t="str">
        <f>IF(ISBLANK($D3),"",IF(ISBLANK(#REF!),"",$D3*#REF!))</f>
        <v/>
      </c>
    </row>
    <row r="4" spans="1:6" ht="25.5" x14ac:dyDescent="0.25">
      <c r="A4" s="95" t="s">
        <v>77</v>
      </c>
      <c r="B4" s="48" t="s">
        <v>78</v>
      </c>
      <c r="C4" s="47"/>
      <c r="D4" s="77"/>
      <c r="E4" s="96"/>
      <c r="F4" s="51" t="str">
        <f>IF(ISBLANK($D4),"",IF(ISBLANK(#REF!),"",$D4*#REF!))</f>
        <v/>
      </c>
    </row>
    <row r="5" spans="1:6" ht="25.5" x14ac:dyDescent="0.25">
      <c r="A5" s="95"/>
      <c r="B5" s="48" t="s">
        <v>79</v>
      </c>
      <c r="C5" s="47"/>
      <c r="D5" s="77"/>
      <c r="E5" s="96"/>
      <c r="F5" s="51" t="str">
        <f>IF(ISBLANK($D5),"",IF(ISBLANK(#REF!),"",$D5*#REF!))</f>
        <v/>
      </c>
    </row>
    <row r="6" spans="1:6" ht="25.5" x14ac:dyDescent="0.25">
      <c r="A6" s="95"/>
      <c r="B6" s="48" t="s">
        <v>80</v>
      </c>
      <c r="C6" s="47"/>
      <c r="D6" s="77"/>
      <c r="E6" s="96"/>
      <c r="F6" s="51" t="str">
        <f>IF(ISBLANK($D6),"",IF(ISBLANK(#REF!),"",$D6*#REF!))</f>
        <v/>
      </c>
    </row>
    <row r="7" spans="1:6" ht="63.75" x14ac:dyDescent="0.25">
      <c r="A7" s="95"/>
      <c r="B7" s="73" t="s">
        <v>122</v>
      </c>
      <c r="C7" s="47"/>
      <c r="D7" s="77"/>
      <c r="E7" s="96"/>
      <c r="F7" s="51" t="str">
        <f>IF(ISBLANK($D7),"",IF(ISBLANK(#REF!),"",$D7*#REF!))</f>
        <v/>
      </c>
    </row>
    <row r="8" spans="1:6" ht="114.75" x14ac:dyDescent="0.25">
      <c r="A8" s="95" t="s">
        <v>81</v>
      </c>
      <c r="B8" s="48" t="s">
        <v>82</v>
      </c>
      <c r="C8" s="47"/>
      <c r="D8" s="77"/>
      <c r="E8" s="96"/>
      <c r="F8" s="51" t="str">
        <f>IF(ISBLANK($D8),"",IF(ISBLANK(#REF!),"",$D8*#REF!))</f>
        <v/>
      </c>
    </row>
    <row r="9" spans="1:6" ht="51" x14ac:dyDescent="0.25">
      <c r="A9" s="95" t="s">
        <v>83</v>
      </c>
      <c r="B9" s="48" t="s">
        <v>84</v>
      </c>
      <c r="C9" s="47"/>
      <c r="D9" s="77"/>
      <c r="E9" s="96"/>
      <c r="F9" s="51" t="str">
        <f>IF(ISBLANK($D9),"",IF(ISBLANK(#REF!),"",$D9*#REF!))</f>
        <v/>
      </c>
    </row>
    <row r="10" spans="1:6" ht="63.75" x14ac:dyDescent="0.25">
      <c r="A10" s="95"/>
      <c r="B10" s="48" t="s">
        <v>85</v>
      </c>
      <c r="C10" s="47"/>
      <c r="D10" s="77"/>
      <c r="E10" s="96"/>
      <c r="F10" s="51" t="str">
        <f>IF(ISBLANK($D10),"",IF(ISBLANK(#REF!),"",$D10*#REF!))</f>
        <v/>
      </c>
    </row>
    <row r="11" spans="1:6" ht="51" x14ac:dyDescent="0.25">
      <c r="A11" s="95"/>
      <c r="B11" s="48" t="s">
        <v>86</v>
      </c>
      <c r="C11" s="47"/>
      <c r="D11" s="77"/>
      <c r="E11" s="96"/>
      <c r="F11" s="51" t="str">
        <f>IF(ISBLANK($D11),"",IF(ISBLANK(#REF!),"",$D11*#REF!))</f>
        <v/>
      </c>
    </row>
    <row r="12" spans="1:6" ht="63.75" x14ac:dyDescent="0.25">
      <c r="A12" s="95"/>
      <c r="B12" s="48" t="s">
        <v>87</v>
      </c>
      <c r="C12" s="47"/>
      <c r="D12" s="77"/>
      <c r="E12" s="96"/>
      <c r="F12" s="51" t="str">
        <f>IF(ISBLANK($D12),"",IF(ISBLANK(#REF!),"",$D12*#REF!))</f>
        <v/>
      </c>
    </row>
    <row r="13" spans="1:6" x14ac:dyDescent="0.25">
      <c r="A13" s="95"/>
      <c r="B13" s="49" t="s">
        <v>88</v>
      </c>
      <c r="C13" s="47"/>
      <c r="D13" s="77"/>
      <c r="E13" s="96"/>
      <c r="F13" s="51" t="str">
        <f>IF(ISBLANK($D13),"",IF(ISBLANK(#REF!),"",$D13*#REF!))</f>
        <v/>
      </c>
    </row>
    <row r="14" spans="1:6" ht="63.75" x14ac:dyDescent="0.25">
      <c r="A14" s="95"/>
      <c r="B14" s="48" t="s">
        <v>89</v>
      </c>
      <c r="C14" s="47"/>
      <c r="D14" s="77"/>
      <c r="E14" s="96"/>
      <c r="F14" s="51" t="str">
        <f>IF(ISBLANK($D14),"",IF(ISBLANK(#REF!),"",$D14*#REF!))</f>
        <v/>
      </c>
    </row>
    <row r="15" spans="1:6" ht="63.75" x14ac:dyDescent="0.25">
      <c r="A15" s="95"/>
      <c r="B15" s="48" t="s">
        <v>90</v>
      </c>
      <c r="C15" s="47"/>
      <c r="D15" s="77"/>
      <c r="E15" s="96"/>
      <c r="F15" s="51" t="str">
        <f>IF(ISBLANK($D15),"",IF(ISBLANK(#REF!),"",$D15*#REF!))</f>
        <v/>
      </c>
    </row>
    <row r="16" spans="1:6" ht="127.5" x14ac:dyDescent="0.25">
      <c r="A16" s="95"/>
      <c r="B16" s="48" t="s">
        <v>91</v>
      </c>
      <c r="C16" s="47"/>
      <c r="D16" s="77"/>
      <c r="E16" s="96"/>
      <c r="F16" s="51" t="str">
        <f>IF(ISBLANK($D16),"",IF(ISBLANK(#REF!),"",$D16*#REF!))</f>
        <v/>
      </c>
    </row>
    <row r="17" spans="1:6" ht="63.75" x14ac:dyDescent="0.25">
      <c r="A17" s="95"/>
      <c r="B17" s="48" t="s">
        <v>92</v>
      </c>
      <c r="C17" s="47"/>
      <c r="D17" s="77"/>
      <c r="E17" s="96"/>
      <c r="F17" s="51" t="str">
        <f>IF(ISBLANK($D17),"",IF(ISBLANK(#REF!),"",$D17*#REF!))</f>
        <v/>
      </c>
    </row>
    <row r="18" spans="1:6" ht="76.5" x14ac:dyDescent="0.25">
      <c r="A18" s="95">
        <v>1</v>
      </c>
      <c r="B18" s="48" t="s">
        <v>93</v>
      </c>
      <c r="C18" s="47" t="s">
        <v>19</v>
      </c>
      <c r="D18" s="109">
        <v>25913</v>
      </c>
      <c r="E18" s="76"/>
      <c r="F18" s="51">
        <f>D18*E18</f>
        <v>0</v>
      </c>
    </row>
    <row r="19" spans="1:6" ht="51" x14ac:dyDescent="0.25">
      <c r="A19" s="95">
        <v>2</v>
      </c>
      <c r="B19" s="52" t="s">
        <v>105</v>
      </c>
      <c r="C19" s="47" t="s">
        <v>19</v>
      </c>
      <c r="D19" s="109">
        <v>648</v>
      </c>
      <c r="E19" s="76"/>
      <c r="F19" s="51">
        <f>D19*E19</f>
        <v>0</v>
      </c>
    </row>
    <row r="20" spans="1:6" x14ac:dyDescent="0.25">
      <c r="A20" s="97"/>
      <c r="B20" s="98" t="str">
        <f>B1</f>
        <v>KLJUČAVNIČARSKA DELA</v>
      </c>
      <c r="C20" s="99"/>
      <c r="D20" s="88"/>
      <c r="E20" s="17"/>
      <c r="F20" s="50">
        <f>SUM(F18:F19)</f>
        <v>0</v>
      </c>
    </row>
    <row r="21" spans="1:6" x14ac:dyDescent="0.25">
      <c r="A21" s="100"/>
      <c r="B21" s="49"/>
      <c r="C21" s="101"/>
      <c r="D21" s="102"/>
      <c r="E21" s="61"/>
      <c r="F21" s="51" t="str">
        <f>IF(ISBLANK($D21),"",IF(ISBLANK(#REF!),"",$D21*#REF!))</f>
        <v/>
      </c>
    </row>
    <row r="22" spans="1:6" x14ac:dyDescent="0.25">
      <c r="A22" s="45" t="s">
        <v>94</v>
      </c>
      <c r="B22" s="46" t="s">
        <v>95</v>
      </c>
      <c r="C22" s="94"/>
      <c r="D22" s="94"/>
      <c r="E22" s="17"/>
      <c r="F22" s="50" t="str">
        <f>IF(ISBLANK($D22),"",IF(ISBLANK(#REF!),"",$D22*#REF!))</f>
        <v/>
      </c>
    </row>
    <row r="23" spans="1:6" ht="102" x14ac:dyDescent="0.25">
      <c r="A23" s="97"/>
      <c r="B23" s="98" t="s">
        <v>96</v>
      </c>
      <c r="C23" s="99"/>
      <c r="D23" s="88"/>
      <c r="E23" s="61"/>
      <c r="F23" s="51" t="str">
        <f>IF(ISBLANK($D23),"",IF(ISBLANK(#REF!),"",$D23*#REF!))</f>
        <v/>
      </c>
    </row>
    <row r="24" spans="1:6" ht="63.75" x14ac:dyDescent="0.25">
      <c r="A24" s="97">
        <v>1</v>
      </c>
      <c r="B24" s="103" t="s">
        <v>120</v>
      </c>
      <c r="C24" s="99" t="s">
        <v>9</v>
      </c>
      <c r="D24" s="88">
        <v>590</v>
      </c>
      <c r="E24" s="76"/>
      <c r="F24" s="51">
        <f t="shared" ref="F24:F34" si="0">D24*E24</f>
        <v>0</v>
      </c>
    </row>
    <row r="25" spans="1:6" ht="38.25" x14ac:dyDescent="0.25">
      <c r="A25" s="97">
        <f>A24+1</f>
        <v>2</v>
      </c>
      <c r="B25" s="103" t="s">
        <v>97</v>
      </c>
      <c r="C25" s="99" t="s">
        <v>9</v>
      </c>
      <c r="D25" s="88">
        <v>295</v>
      </c>
      <c r="E25" s="76"/>
      <c r="F25" s="51">
        <f t="shared" si="0"/>
        <v>0</v>
      </c>
    </row>
    <row r="26" spans="1:6" ht="102" x14ac:dyDescent="0.25">
      <c r="A26" s="97">
        <f t="shared" ref="A26:A34" si="1">A25+1</f>
        <v>3</v>
      </c>
      <c r="B26" s="104" t="s">
        <v>114</v>
      </c>
      <c r="C26" s="99" t="s">
        <v>3</v>
      </c>
      <c r="D26" s="88">
        <v>33</v>
      </c>
      <c r="E26" s="76"/>
      <c r="F26" s="51">
        <f t="shared" si="0"/>
        <v>0</v>
      </c>
    </row>
    <row r="27" spans="1:6" ht="63.75" x14ac:dyDescent="0.25">
      <c r="A27" s="97">
        <f t="shared" si="1"/>
        <v>4</v>
      </c>
      <c r="B27" s="105" t="s">
        <v>113</v>
      </c>
      <c r="C27" s="99" t="s">
        <v>3</v>
      </c>
      <c r="D27" s="88">
        <v>24</v>
      </c>
      <c r="E27" s="76"/>
      <c r="F27" s="51">
        <f t="shared" si="0"/>
        <v>0</v>
      </c>
    </row>
    <row r="28" spans="1:6" ht="25.5" x14ac:dyDescent="0.25">
      <c r="A28" s="97">
        <f t="shared" si="1"/>
        <v>5</v>
      </c>
      <c r="B28" s="103" t="s">
        <v>98</v>
      </c>
      <c r="C28" s="99" t="s">
        <v>16</v>
      </c>
      <c r="D28" s="88">
        <v>3</v>
      </c>
      <c r="E28" s="76"/>
      <c r="F28" s="51">
        <f t="shared" si="0"/>
        <v>0</v>
      </c>
    </row>
    <row r="29" spans="1:6" ht="25.5" x14ac:dyDescent="0.25">
      <c r="A29" s="97">
        <f t="shared" si="1"/>
        <v>6</v>
      </c>
      <c r="B29" s="103" t="s">
        <v>99</v>
      </c>
      <c r="C29" s="99" t="s">
        <v>16</v>
      </c>
      <c r="D29" s="88">
        <v>3</v>
      </c>
      <c r="E29" s="76"/>
      <c r="F29" s="51">
        <f t="shared" si="0"/>
        <v>0</v>
      </c>
    </row>
    <row r="30" spans="1:6" ht="63.75" x14ac:dyDescent="0.25">
      <c r="A30" s="97">
        <f t="shared" si="1"/>
        <v>7</v>
      </c>
      <c r="B30" s="103" t="s">
        <v>100</v>
      </c>
      <c r="C30" s="99" t="s">
        <v>16</v>
      </c>
      <c r="D30" s="88">
        <v>0</v>
      </c>
      <c r="E30" s="76"/>
      <c r="F30" s="51">
        <f t="shared" si="0"/>
        <v>0</v>
      </c>
    </row>
    <row r="31" spans="1:6" ht="38.25" x14ac:dyDescent="0.25">
      <c r="A31" s="97">
        <f t="shared" si="1"/>
        <v>8</v>
      </c>
      <c r="B31" s="103" t="s">
        <v>101</v>
      </c>
      <c r="C31" s="99"/>
      <c r="D31" s="88"/>
      <c r="E31" s="76"/>
      <c r="F31" s="51">
        <f t="shared" si="0"/>
        <v>0</v>
      </c>
    </row>
    <row r="32" spans="1:6" x14ac:dyDescent="0.25">
      <c r="A32" s="97">
        <f t="shared" si="1"/>
        <v>9</v>
      </c>
      <c r="B32" s="103" t="s">
        <v>102</v>
      </c>
      <c r="C32" s="99" t="s">
        <v>103</v>
      </c>
      <c r="D32" s="88">
        <v>10</v>
      </c>
      <c r="E32" s="76"/>
      <c r="F32" s="51">
        <f t="shared" si="0"/>
        <v>0</v>
      </c>
    </row>
    <row r="33" spans="1:6" x14ac:dyDescent="0.25">
      <c r="A33" s="97">
        <f t="shared" si="1"/>
        <v>10</v>
      </c>
      <c r="B33" s="103" t="s">
        <v>104</v>
      </c>
      <c r="C33" s="99" t="s">
        <v>103</v>
      </c>
      <c r="D33" s="88">
        <v>10</v>
      </c>
      <c r="E33" s="76"/>
      <c r="F33" s="51">
        <f t="shared" si="0"/>
        <v>0</v>
      </c>
    </row>
    <row r="34" spans="1:6" ht="38.25" x14ac:dyDescent="0.25">
      <c r="A34" s="97">
        <f t="shared" si="1"/>
        <v>11</v>
      </c>
      <c r="B34" s="105" t="s">
        <v>121</v>
      </c>
      <c r="C34" s="106" t="s">
        <v>9</v>
      </c>
      <c r="D34" s="107">
        <v>60.6</v>
      </c>
      <c r="E34" s="76"/>
      <c r="F34" s="51">
        <f t="shared" si="0"/>
        <v>0</v>
      </c>
    </row>
    <row r="35" spans="1:6" x14ac:dyDescent="0.25">
      <c r="A35" s="97"/>
      <c r="B35" s="98" t="str">
        <f>B22</f>
        <v>KROVSKO - KLEPARSKA DELA</v>
      </c>
      <c r="C35" s="99"/>
      <c r="D35" s="88"/>
      <c r="E35" s="20"/>
      <c r="F35" s="50">
        <f>SUM(F24:F34)</f>
        <v>0</v>
      </c>
    </row>
  </sheetData>
  <phoneticPr fontId="1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Delovni listi</vt:lpstr>
      </vt:variant>
      <vt:variant>
        <vt:i4>3</vt:i4>
      </vt:variant>
    </vt:vector>
  </HeadingPairs>
  <TitlesOfParts>
    <vt:vector size="3" baseType="lpstr">
      <vt:lpstr>Rekapitulacija</vt:lpstr>
      <vt:lpstr>Popis del</vt:lpstr>
      <vt:lpstr>jeklo</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Domen</dc:creator>
  <cp:lastModifiedBy>Tea Jenkole</cp:lastModifiedBy>
  <cp:lastPrinted>2017-02-21T15:26:56Z</cp:lastPrinted>
  <dcterms:created xsi:type="dcterms:W3CDTF">2016-04-25T16:54:39Z</dcterms:created>
  <dcterms:modified xsi:type="dcterms:W3CDTF">2017-03-29T11:44:24Z</dcterms:modified>
</cp:coreProperties>
</file>