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53222"/>
  <mc:AlternateContent xmlns:mc="http://schemas.openxmlformats.org/markup-compatibility/2006">
    <mc:Choice Requires="x15">
      <x15ac:absPath xmlns:x15ac="http://schemas.microsoft.com/office/spreadsheetml/2010/11/ac" url="D:\Jenkole\Documents\Javna naročila\2015\gradnje\Plaz - Planina pod Golico\Objava\"/>
    </mc:Choice>
  </mc:AlternateContent>
  <bookViews>
    <workbookView xWindow="3600" yWindow="-60" windowWidth="1845" windowHeight="14490" tabRatio="500" activeTab="4"/>
  </bookViews>
  <sheets>
    <sheet name="cene pilotna stena" sheetId="1" r:id="rId1"/>
    <sheet name="cene zložba" sheetId="9" r:id="rId2"/>
    <sheet name="cene cesta" sheetId="3" r:id="rId3"/>
    <sheet name="rek skupaj" sheetId="2" r:id="rId4"/>
    <sheet name="preglednica" sheetId="6" r:id="rId5"/>
  </sheets>
  <calcPr calcId="152511"/>
</workbook>
</file>

<file path=xl/calcChain.xml><?xml version="1.0" encoding="utf-8"?>
<calcChain xmlns="http://schemas.openxmlformats.org/spreadsheetml/2006/main">
  <c r="F134" i="3" l="1"/>
  <c r="F136" i="3"/>
  <c r="F138" i="3"/>
  <c r="F86" i="3"/>
  <c r="F88" i="3"/>
  <c r="F90" i="3"/>
  <c r="F96" i="3"/>
  <c r="F98" i="3"/>
  <c r="F100" i="3"/>
  <c r="F102" i="3"/>
  <c r="F104" i="3"/>
  <c r="F106" i="3"/>
  <c r="F108" i="3"/>
  <c r="F111" i="3"/>
  <c r="F113" i="3"/>
  <c r="F115" i="3"/>
  <c r="F117" i="3"/>
  <c r="F119" i="3"/>
  <c r="F121" i="3"/>
  <c r="F123" i="3"/>
  <c r="F68" i="3"/>
  <c r="F72" i="3"/>
  <c r="F74" i="3"/>
  <c r="F76" i="3"/>
  <c r="F78" i="3"/>
  <c r="F80" i="3"/>
  <c r="F48" i="3"/>
  <c r="F50" i="3"/>
  <c r="F52" i="3"/>
  <c r="F54" i="3"/>
  <c r="F56" i="3"/>
  <c r="F58" i="3"/>
  <c r="F60" i="3"/>
  <c r="F62" i="3"/>
  <c r="F8" i="3"/>
  <c r="F10" i="3"/>
  <c r="D12" i="3"/>
  <c r="F12" i="3"/>
  <c r="F14" i="3"/>
  <c r="F16" i="3"/>
  <c r="F18" i="3"/>
  <c r="F20" i="3"/>
  <c r="D22" i="3"/>
  <c r="F22" i="3" s="1"/>
  <c r="D24" i="3"/>
  <c r="F24" i="3" s="1"/>
  <c r="F26" i="3"/>
  <c r="D31" i="3"/>
  <c r="F31" i="3" s="1"/>
  <c r="D33" i="3"/>
  <c r="F33" i="3" s="1"/>
  <c r="F35" i="3"/>
  <c r="F37" i="3"/>
  <c r="F10" i="9"/>
  <c r="F20" i="9" s="1"/>
  <c r="F28" i="9"/>
  <c r="F34" i="9"/>
  <c r="F39" i="9"/>
  <c r="D44" i="9"/>
  <c r="F44" i="9" s="1"/>
  <c r="F49" i="9"/>
  <c r="F53" i="9"/>
  <c r="F72" i="9"/>
  <c r="F77" i="9"/>
  <c r="F81" i="9"/>
  <c r="F97" i="9"/>
  <c r="D99" i="9"/>
  <c r="F99" i="9"/>
  <c r="D110" i="9"/>
  <c r="F110" i="9" s="1"/>
  <c r="F117" i="9"/>
  <c r="F118" i="9"/>
  <c r="F119" i="9"/>
  <c r="F120" i="9"/>
  <c r="F8" i="1"/>
  <c r="F11" i="1"/>
  <c r="D32" i="1"/>
  <c r="F32" i="1" s="1"/>
  <c r="F42" i="1"/>
  <c r="F46" i="1"/>
  <c r="F51" i="1"/>
  <c r="F58" i="1"/>
  <c r="F59" i="1"/>
  <c r="F70" i="1"/>
  <c r="D79" i="1"/>
  <c r="D78" i="1" s="1"/>
  <c r="F78" i="1" s="1"/>
  <c r="D84" i="1"/>
  <c r="F84" i="1" s="1"/>
  <c r="F90" i="1"/>
  <c r="F91" i="1"/>
  <c r="D97" i="1"/>
  <c r="F97" i="1" s="1"/>
  <c r="D104" i="1"/>
  <c r="F104" i="1"/>
  <c r="F107" i="1"/>
  <c r="F109" i="1"/>
  <c r="F111" i="1"/>
  <c r="F113" i="1"/>
  <c r="D123" i="1"/>
  <c r="F123" i="1" s="1"/>
  <c r="D128" i="1"/>
  <c r="F128" i="1" s="1"/>
  <c r="D133" i="1"/>
  <c r="F133" i="1"/>
  <c r="D138" i="1"/>
  <c r="F138" i="1" s="1"/>
  <c r="F148" i="1"/>
  <c r="F149" i="1"/>
  <c r="F153" i="1"/>
  <c r="D156" i="1"/>
  <c r="F156" i="1" s="1"/>
  <c r="D161" i="1"/>
  <c r="F161" i="1"/>
  <c r="F173" i="1"/>
  <c r="D192" i="1"/>
  <c r="F192" i="1" s="1"/>
  <c r="D203" i="1"/>
  <c r="F203" i="1"/>
  <c r="D210" i="1"/>
  <c r="F210" i="1" s="1"/>
  <c r="F211" i="1"/>
  <c r="F214" i="1"/>
  <c r="F215" i="1"/>
  <c r="F219" i="1"/>
  <c r="D227" i="1"/>
  <c r="F227" i="1" s="1"/>
  <c r="D233" i="1"/>
  <c r="F233" i="1"/>
  <c r="F241" i="1"/>
  <c r="D244" i="1"/>
  <c r="F244" i="1" s="1"/>
  <c r="D250" i="1"/>
  <c r="F250" i="1"/>
  <c r="D256" i="1"/>
  <c r="F256" i="1" s="1"/>
  <c r="D267" i="1"/>
  <c r="F267" i="1" s="1"/>
  <c r="F274" i="1"/>
  <c r="D279" i="1"/>
  <c r="F279" i="1" s="1"/>
  <c r="D284" i="1"/>
  <c r="F284" i="1" s="1"/>
  <c r="F288" i="1"/>
  <c r="F292" i="1"/>
  <c r="D305" i="1"/>
  <c r="F305" i="1" s="1"/>
  <c r="D309" i="1"/>
  <c r="F309" i="1" s="1"/>
  <c r="D314" i="1"/>
  <c r="F314" i="1" s="1"/>
  <c r="F322" i="1"/>
  <c r="F323" i="1"/>
  <c r="D328" i="1"/>
  <c r="F328" i="1" s="1"/>
  <c r="D334" i="1"/>
  <c r="F334" i="1"/>
  <c r="D341" i="1"/>
  <c r="F341" i="1" s="1"/>
  <c r="F351" i="1"/>
  <c r="F357" i="1"/>
  <c r="F361" i="1"/>
  <c r="F366" i="1"/>
  <c r="F373" i="1"/>
  <c r="D374" i="1"/>
  <c r="F374" i="1" s="1"/>
  <c r="F379" i="1"/>
  <c r="F386" i="1"/>
  <c r="F387" i="1"/>
  <c r="F388" i="1"/>
  <c r="F389" i="1"/>
  <c r="F393" i="1"/>
  <c r="Y44" i="1"/>
  <c r="X50" i="1"/>
  <c r="Y50" i="1" s="1"/>
  <c r="F88" i="9" l="1"/>
  <c r="F381" i="1"/>
  <c r="F294" i="1"/>
  <c r="E412" i="1" s="1"/>
  <c r="F258" i="1"/>
  <c r="E10" i="2" s="1"/>
  <c r="F395" i="1"/>
  <c r="E415" i="1" s="1"/>
  <c r="F62" i="1"/>
  <c r="E407" i="1" s="1"/>
  <c r="E25" i="2"/>
  <c r="E139" i="9"/>
  <c r="F122" i="9"/>
  <c r="E27" i="2" s="1"/>
  <c r="F55" i="9"/>
  <c r="E24" i="2" s="1"/>
  <c r="F64" i="3"/>
  <c r="E37" i="2" s="1"/>
  <c r="F125" i="3"/>
  <c r="E39" i="2" s="1"/>
  <c r="F82" i="3"/>
  <c r="E38" i="2" s="1"/>
  <c r="F140" i="3"/>
  <c r="E154" i="3" s="1"/>
  <c r="E411" i="1"/>
  <c r="F165" i="1"/>
  <c r="F39" i="3"/>
  <c r="E151" i="3"/>
  <c r="E11" i="2"/>
  <c r="F342" i="1"/>
  <c r="F220" i="1"/>
  <c r="E141" i="9"/>
  <c r="F112" i="9"/>
  <c r="E137" i="9"/>
  <c r="E23" i="2"/>
  <c r="E13" i="2"/>
  <c r="E414" i="1"/>
  <c r="E138" i="9"/>
  <c r="E40" i="2"/>
  <c r="F79" i="1"/>
  <c r="F115" i="1" s="1"/>
  <c r="E153" i="3" l="1"/>
  <c r="E152" i="3"/>
  <c r="E6" i="2"/>
  <c r="E14" i="2"/>
  <c r="E7" i="2"/>
  <c r="E408" i="1"/>
  <c r="E410" i="1"/>
  <c r="E9" i="2"/>
  <c r="E140" i="9"/>
  <c r="E26" i="2"/>
  <c r="E28" i="2" s="1"/>
  <c r="E12" i="2"/>
  <c r="E413" i="1"/>
  <c r="E142" i="9"/>
  <c r="E8" i="2"/>
  <c r="E409" i="1"/>
  <c r="E36" i="2"/>
  <c r="E41" i="2" s="1"/>
  <c r="E150" i="3"/>
  <c r="E155" i="3" l="1"/>
  <c r="E416" i="1"/>
  <c r="E417" i="1" s="1"/>
  <c r="E419" i="1" s="1"/>
  <c r="E15" i="2"/>
  <c r="B11" i="6" s="1"/>
  <c r="E29" i="2"/>
  <c r="E30" i="2" s="1"/>
  <c r="B12" i="6"/>
  <c r="E143" i="9"/>
  <c r="E144" i="9" s="1"/>
  <c r="E42" i="2"/>
  <c r="E43" i="2" s="1"/>
  <c r="B13" i="6"/>
  <c r="E156" i="3"/>
  <c r="E16" i="2" l="1"/>
  <c r="E17" i="2" s="1"/>
  <c r="E18" i="2" s="1"/>
  <c r="E19" i="2" s="1"/>
  <c r="E158" i="3"/>
  <c r="E159" i="3" s="1"/>
  <c r="E160" i="3" s="1"/>
  <c r="E44" i="2"/>
  <c r="E45" i="2" s="1"/>
  <c r="E420" i="1"/>
  <c r="E421" i="1" s="1"/>
  <c r="E145" i="9"/>
  <c r="E146" i="9" s="1"/>
  <c r="C11" i="6"/>
  <c r="D11" i="6" s="1"/>
  <c r="B14" i="6"/>
  <c r="C13" i="6"/>
  <c r="D13" i="6" s="1"/>
  <c r="E31" i="2"/>
  <c r="E32" i="2"/>
  <c r="C12" i="6"/>
  <c r="D12" i="6" s="1"/>
  <c r="E11" i="6" l="1"/>
  <c r="D14" i="6"/>
  <c r="F11" i="6"/>
  <c r="F12" i="6"/>
  <c r="E12" i="6"/>
  <c r="F13" i="6"/>
  <c r="E13" i="6"/>
  <c r="C14" i="6"/>
  <c r="F14" i="6" l="1"/>
  <c r="E14" i="6"/>
</calcChain>
</file>

<file path=xl/sharedStrings.xml><?xml version="1.0" encoding="utf-8"?>
<sst xmlns="http://schemas.openxmlformats.org/spreadsheetml/2006/main" count="1016" uniqueCount="532">
  <si>
    <t>Dobava in vgraditev robnika na objektu iz naravnega kamna s prerezom 10/15 cm, položeni so v betonski temelj C12/15 in zaščiteni s cementno malto.</t>
  </si>
  <si>
    <t>1.61</t>
  </si>
  <si>
    <t>1.62</t>
  </si>
  <si>
    <t>1.63</t>
  </si>
  <si>
    <t>1.64</t>
  </si>
  <si>
    <t>2.9</t>
  </si>
  <si>
    <t>2.10</t>
  </si>
  <si>
    <t>3.31</t>
  </si>
  <si>
    <t>3.32</t>
  </si>
  <si>
    <t>3.7</t>
  </si>
  <si>
    <t>5.4</t>
  </si>
  <si>
    <t>5.5</t>
  </si>
  <si>
    <t>5.6</t>
  </si>
  <si>
    <t>6.0</t>
  </si>
  <si>
    <t>6.5</t>
  </si>
  <si>
    <t>6.6</t>
  </si>
  <si>
    <t>7.0</t>
  </si>
  <si>
    <t>7.1</t>
  </si>
  <si>
    <t>7.2</t>
  </si>
  <si>
    <t>7.3</t>
  </si>
  <si>
    <t>7.4</t>
  </si>
  <si>
    <t>7.5</t>
  </si>
  <si>
    <t>7.6</t>
  </si>
  <si>
    <t>7.7</t>
  </si>
  <si>
    <t>8.0</t>
  </si>
  <si>
    <t>8.1</t>
  </si>
  <si>
    <t>8.2</t>
  </si>
  <si>
    <t>8.3</t>
  </si>
  <si>
    <t>8.4</t>
  </si>
  <si>
    <t>8.5</t>
  </si>
  <si>
    <t>8.6</t>
  </si>
  <si>
    <t>9.0</t>
  </si>
  <si>
    <t>9.1</t>
  </si>
  <si>
    <t>9.2</t>
  </si>
  <si>
    <t xml:space="preserve">Porušitev in odstranitev asfalta v debelini </t>
  </si>
  <si>
    <t>A/ SIDRANA PILOTNA STENA L = 61,60 m</t>
  </si>
  <si>
    <t>B/ ZLOŽBA IZ KAMNA V BETONU L = 55 m</t>
  </si>
  <si>
    <t>(53 m zgoraj, 57 m spodaj)</t>
  </si>
  <si>
    <t>C/ CESTA L = 90 m</t>
  </si>
  <si>
    <t>Količina</t>
  </si>
  <si>
    <t>-</t>
  </si>
  <si>
    <t>m</t>
  </si>
  <si>
    <t>Znesek brez DDV</t>
  </si>
  <si>
    <t>IZDELAVA PILOTOV</t>
  </si>
  <si>
    <t xml:space="preserve">Vgradnja armaturnih košev, </t>
  </si>
  <si>
    <t>črpnega betona in lokalni premiki</t>
  </si>
  <si>
    <t>kg</t>
  </si>
  <si>
    <t>organizacijsko pripravljalna dela,</t>
  </si>
  <si>
    <t>montaža in demontaža</t>
  </si>
  <si>
    <t>Čiščenje ("štemanje") glav pilotov</t>
  </si>
  <si>
    <t>EM</t>
  </si>
  <si>
    <t>Cena/EM</t>
  </si>
  <si>
    <r>
      <t>m</t>
    </r>
    <r>
      <rPr>
        <vertAlign val="superscript"/>
        <sz val="11"/>
        <rFont val="Calibri"/>
        <family val="2"/>
        <charset val="238"/>
      </rPr>
      <t>3</t>
    </r>
  </si>
  <si>
    <t xml:space="preserve">Transport vrtalne garniture in opreme </t>
  </si>
  <si>
    <t>za izdelavo pilotov na gradbišče,</t>
  </si>
  <si>
    <t xml:space="preserve"> v vezanih in nevezanih zemljinah, s</t>
  </si>
  <si>
    <t>cevitvijo (Benotto), vpetje v kompakten</t>
  </si>
  <si>
    <t>Transport vrtalne garniture in opreme</t>
  </si>
  <si>
    <t>za izdelavo sider na gradbišče,</t>
  </si>
  <si>
    <t xml:space="preserve">Vrtanje vrtin premera 100 cm </t>
  </si>
  <si>
    <t>apnenec min. 2 m (skupaj 35 pilotov,</t>
  </si>
  <si>
    <t>dolžine 10 m, 11 m, 12.5 m, 14.5 m),</t>
  </si>
  <si>
    <t>izkop od platoja navzdol (skupaj 523 m)</t>
  </si>
  <si>
    <t>izdelava in transport armaturnih košev</t>
  </si>
  <si>
    <t>IZDELAVA VEZNE GREDE</t>
  </si>
  <si>
    <r>
      <t>m</t>
    </r>
    <r>
      <rPr>
        <vertAlign val="superscript"/>
        <sz val="11"/>
        <rFont val="Calibri"/>
        <family val="2"/>
        <charset val="238"/>
      </rPr>
      <t>2</t>
    </r>
  </si>
  <si>
    <t>RA do Ø 12 mm</t>
  </si>
  <si>
    <t>RA nad Ø 12 mm</t>
  </si>
  <si>
    <t>Skupaj</t>
  </si>
  <si>
    <t>5.1</t>
  </si>
  <si>
    <t>Preiskave zveznosti pilotov (cca 1/3)</t>
  </si>
  <si>
    <r>
      <t xml:space="preserve">35 pilotov </t>
    </r>
    <r>
      <rPr>
        <sz val="11"/>
        <rFont val="Arial"/>
        <family val="2"/>
        <charset val="238"/>
      </rPr>
      <t>Φ</t>
    </r>
    <r>
      <rPr>
        <sz val="11"/>
        <rFont val="Calibri"/>
        <family val="2"/>
        <charset val="238"/>
      </rPr>
      <t xml:space="preserve"> 100 cm</t>
    </r>
  </si>
  <si>
    <t>kos</t>
  </si>
  <si>
    <t xml:space="preserve">nosilnosti 500 kN, injektiranje veznega </t>
  </si>
  <si>
    <t>dela sider v dolžini 8 m, namestitev</t>
  </si>
  <si>
    <t xml:space="preserve">trajnih 4 - vrvnih sider (4 x 0,6'') s celovito </t>
  </si>
  <si>
    <t>protikorozijsko zaščito, računske</t>
  </si>
  <si>
    <t xml:space="preserve">jeklenih podložnih plošč in na koncu PE  </t>
  </si>
  <si>
    <t>sider z delovnega platoja pred steno)</t>
  </si>
  <si>
    <t>ceste - "vrtanje pod sebe" med P4 in P2)</t>
  </si>
  <si>
    <t>preizkus na mestu vgraditve do porušitve</t>
  </si>
  <si>
    <t xml:space="preserve">(ustreznostni preizkus), dolžina sider </t>
  </si>
  <si>
    <t>15 m, 23 m, 25 m, skupaj 3 sidra</t>
  </si>
  <si>
    <t>enostavni preizkus napenjanja</t>
  </si>
  <si>
    <t>celoviti preizkus napenjanja (10 %, min 3)</t>
  </si>
  <si>
    <t>*</t>
  </si>
  <si>
    <t>7,5 m * 70 m * 0,5 m</t>
  </si>
  <si>
    <t>Priprava delovnega platoja na področju</t>
  </si>
  <si>
    <t xml:space="preserve">tirnic dolžine 6 m, v razmaku 1 m, za </t>
  </si>
  <si>
    <t>pripravo delovnega platoja na koti 373 m</t>
  </si>
  <si>
    <t xml:space="preserve">Povezovanje tirnic z obstoječimi tirnicami </t>
  </si>
  <si>
    <r>
      <t xml:space="preserve">s privarjenimi palicami RA </t>
    </r>
    <r>
      <rPr>
        <sz val="11"/>
        <rFont val="Arial"/>
        <family val="2"/>
        <charset val="238"/>
      </rPr>
      <t>Φ</t>
    </r>
    <r>
      <rPr>
        <sz val="11"/>
        <rFont val="Calibri"/>
        <family val="2"/>
        <charset val="238"/>
      </rPr>
      <t xml:space="preserve"> 20 mm, </t>
    </r>
  </si>
  <si>
    <t>dolžine 4 m ali jeklenimi pletenicami</t>
  </si>
  <si>
    <t>Ureditev odvodnjevanja v profilu P4-P3,</t>
  </si>
  <si>
    <r>
      <t xml:space="preserve">betonski jašek RJ </t>
    </r>
    <r>
      <rPr>
        <sz val="11"/>
        <rFont val="Arial"/>
        <family val="2"/>
        <charset val="238"/>
      </rPr>
      <t>Φ</t>
    </r>
    <r>
      <rPr>
        <sz val="11"/>
        <rFont val="Calibri"/>
        <family val="2"/>
        <charset val="238"/>
      </rPr>
      <t xml:space="preserve"> 100 cm, h = 3 m,</t>
    </r>
  </si>
  <si>
    <t>dolžine 12 m</t>
  </si>
  <si>
    <t>5.2</t>
  </si>
  <si>
    <t>373 m, nato nasip v naklonu 1:1 do ceste</t>
  </si>
  <si>
    <t>REKAPITULACIJA</t>
  </si>
  <si>
    <t>Odstranitev humusa v debelini 20 cm,</t>
  </si>
  <si>
    <t>Stopničenje obstoječe brežine, izkop</t>
  </si>
  <si>
    <t>materiala 3. kat. in odvoz na deponijo</t>
  </si>
  <si>
    <t>do kote 973,37 m</t>
  </si>
  <si>
    <t>nad koto 973,37 m do ceste v naklonu 1:1</t>
  </si>
  <si>
    <t>do 10 km (+ deponijska taksa)</t>
  </si>
  <si>
    <t>deponiranje za kasnejšo vgradnjo,</t>
  </si>
  <si>
    <t>strojno, z odrivom do 50 m</t>
  </si>
  <si>
    <t>Postavitev in zavarovanje prečnih profilov</t>
  </si>
  <si>
    <t>Zakoličba projektirane osi pilotne stene</t>
  </si>
  <si>
    <t xml:space="preserve">Postavitev in zavarovanje prečnih </t>
  </si>
  <si>
    <t>upoštevano pri cesti</t>
  </si>
  <si>
    <t>grape med P4 in P2 / najprej do kote cca</t>
  </si>
  <si>
    <t>na gradbišče (26 pilotov ima arm. koš</t>
  </si>
  <si>
    <t>iz dveh delov - sestavljanje na gradbišču)</t>
  </si>
  <si>
    <t>Izdelava dvostranskega vezanega opaža</t>
  </si>
  <si>
    <t>2.1</t>
  </si>
  <si>
    <t>2.2</t>
  </si>
  <si>
    <t>Izdelava vut širine 40 cm, višine 75 cm,</t>
  </si>
  <si>
    <t xml:space="preserve">vključno s sredstvi vezanja in opiranja </t>
  </si>
  <si>
    <t>Dobava in postavitev rebrastih palic</t>
  </si>
  <si>
    <t>Dobava in vgraditev cementnega betona</t>
  </si>
  <si>
    <r>
      <t>C 25/30 v gredo, prerez nad 0,50 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>/m'</t>
    </r>
  </si>
  <si>
    <t>IZDELAVA ZIDU NAD GREDO</t>
  </si>
  <si>
    <t>za raven zid, visok do 2 m</t>
  </si>
  <si>
    <t>Dobava in postavitev mrež iz vlečene</t>
  </si>
  <si>
    <t>jeklene žice B 500 A (MAG 500/560),</t>
  </si>
  <si>
    <r>
      <t xml:space="preserve">s premerom </t>
    </r>
    <r>
      <rPr>
        <sz val="11"/>
        <rFont val="Arial"/>
        <family val="2"/>
        <charset val="238"/>
      </rPr>
      <t>&gt;</t>
    </r>
    <r>
      <rPr>
        <sz val="11"/>
        <rFont val="Calibri"/>
        <family val="2"/>
        <charset val="238"/>
      </rPr>
      <t xml:space="preserve"> od 4 in </t>
    </r>
    <r>
      <rPr>
        <sz val="11"/>
        <rFont val="Arial"/>
        <family val="2"/>
        <charset val="238"/>
      </rPr>
      <t>&lt;</t>
    </r>
    <r>
      <rPr>
        <sz val="11"/>
        <rFont val="Calibri"/>
        <family val="2"/>
        <charset val="238"/>
      </rPr>
      <t xml:space="preserve"> od 12 mm, masa</t>
    </r>
  </si>
  <si>
    <t>IZDELAVA ROBNEGA VENCA</t>
  </si>
  <si>
    <t>IZDELAVA OBLOGE PILOTNE STENE P4 - P2</t>
  </si>
  <si>
    <t xml:space="preserve">Vrtanje horizontalnih lukenj v ojačanem </t>
  </si>
  <si>
    <t>ZEMELJSKA DELA</t>
  </si>
  <si>
    <t xml:space="preserve">Dobava in postavitev rebrastih palic iz </t>
  </si>
  <si>
    <t xml:space="preserve">visokovrednega naravno trdega jekla  </t>
  </si>
  <si>
    <t xml:space="preserve">B St 500 S s premerom do 12 mm, za </t>
  </si>
  <si>
    <t xml:space="preserve">Dobava in vgraditev cementnega betona </t>
  </si>
  <si>
    <t xml:space="preserve">Dobava in vgraditev ojačenega </t>
  </si>
  <si>
    <t>Metlanje površine cementnega betona</t>
  </si>
  <si>
    <t>Šifra</t>
  </si>
  <si>
    <t>Opis dela</t>
  </si>
  <si>
    <t>Znesek EUR</t>
  </si>
  <si>
    <t>PREDDELA</t>
  </si>
  <si>
    <t>VOZIŠČNE KONSTRUKCIJE</t>
  </si>
  <si>
    <t>ODVODNJAVANJE</t>
  </si>
  <si>
    <t>SKUPAJ</t>
  </si>
  <si>
    <t>NEPREDVIDENA DELA 5 %</t>
  </si>
  <si>
    <t>DDV 22%</t>
  </si>
  <si>
    <t>IZVEDBA SIDRANJA</t>
  </si>
  <si>
    <t>SKUPAJ brez DDV</t>
  </si>
  <si>
    <t>SKUPAJ z DDV</t>
  </si>
  <si>
    <t xml:space="preserve">SKUPAJ </t>
  </si>
  <si>
    <t>(začetek in konec zložbe 2 x + 5 profilov)</t>
  </si>
  <si>
    <t>Odstranitev grmovja in dreves, odstranitev</t>
  </si>
  <si>
    <t>rušitev in odstranitev obstoječih jaškov</t>
  </si>
  <si>
    <t>času izvedbe del</t>
  </si>
  <si>
    <t>asfalta, rušitev obstoječe kamnite zložbe,</t>
  </si>
  <si>
    <t xml:space="preserve">in prepustov, odvoz gradbenih odpadkov </t>
  </si>
  <si>
    <t>na deponijo, popolna cestna zapora v</t>
  </si>
  <si>
    <t>GRADBENA IN OBRTNIŠKA DELA</t>
  </si>
  <si>
    <r>
      <t>zakoličbo objekta s površino nad 100 m</t>
    </r>
    <r>
      <rPr>
        <vertAlign val="superscript"/>
        <sz val="11"/>
        <rFont val="Calibri"/>
        <family val="2"/>
        <charset val="238"/>
      </rPr>
      <t>2</t>
    </r>
  </si>
  <si>
    <t>Del objekta: ZLOŽBA IZ KAMNA V BETONU L = 55 m</t>
  </si>
  <si>
    <r>
      <t xml:space="preserve">betonski pokrov, prepust PVC </t>
    </r>
    <r>
      <rPr>
        <sz val="11"/>
        <rFont val="Arial"/>
        <family val="2"/>
        <charset val="238"/>
      </rPr>
      <t>Φ</t>
    </r>
    <r>
      <rPr>
        <sz val="11"/>
        <rFont val="Calibri"/>
        <family val="2"/>
        <charset val="238"/>
      </rPr>
      <t xml:space="preserve"> 800, </t>
    </r>
  </si>
  <si>
    <t>v zemljinah 3. kategorije</t>
  </si>
  <si>
    <t>3.1</t>
  </si>
  <si>
    <t>3.2</t>
  </si>
  <si>
    <t>Izdelava nasipa iz iz zrnate kamnine -</t>
  </si>
  <si>
    <t>vgradnja po plasteh debeline 20 - 30 cm</t>
  </si>
  <si>
    <t>material iz kamnoloma</t>
  </si>
  <si>
    <t>kamnolomskega drobljenca 3. kategorije,</t>
  </si>
  <si>
    <r>
      <t>(plato za sidranje, potrebno 183,60 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>)</t>
    </r>
  </si>
  <si>
    <t>(brez nasipa za delovni plato za pilote, ker je upoštevan v pripravljalnih delih)</t>
  </si>
  <si>
    <t>MONITORING</t>
  </si>
  <si>
    <t>Geodetsko opazovanje premikov</t>
  </si>
  <si>
    <t xml:space="preserve">vgradnja reperjev </t>
  </si>
  <si>
    <t>reperji (material)</t>
  </si>
  <si>
    <t>dan</t>
  </si>
  <si>
    <t>mer.</t>
  </si>
  <si>
    <t>por.</t>
  </si>
  <si>
    <t>Del objekta: CESTA L = 90 m</t>
  </si>
  <si>
    <t xml:space="preserve">Nabava in vgradnja PE tulcev premera   </t>
  </si>
  <si>
    <t>150 mm v gredo na mestu sider (34 sider +</t>
  </si>
  <si>
    <t xml:space="preserve">3 dodatna sidrišča za testna sidra) </t>
  </si>
  <si>
    <r>
      <t>(53,7 m</t>
    </r>
    <r>
      <rPr>
        <vertAlign val="superscript"/>
        <sz val="9"/>
        <rFont val="Calibri"/>
        <family val="2"/>
        <charset val="238"/>
      </rPr>
      <t>3</t>
    </r>
    <r>
      <rPr>
        <sz val="9"/>
        <rFont val="Calibri"/>
        <family val="2"/>
        <charset val="238"/>
      </rPr>
      <t xml:space="preserve"> se kasneje uporabi za plato za sidranje)</t>
    </r>
  </si>
  <si>
    <t>Izdelava zasipa (nasipa) v zaledju zložbe, iz</t>
  </si>
  <si>
    <t>in-situ izkopanega materiala 3. kategorije,</t>
  </si>
  <si>
    <t xml:space="preserve">vgradnja in valjanje po plasteh debeline </t>
  </si>
  <si>
    <t>20 - 30 cm</t>
  </si>
  <si>
    <t>Ureditev planuma temeljnih tal vezljive</t>
  </si>
  <si>
    <t>zemljine in zrnate kamnine - 3. kategorije</t>
  </si>
  <si>
    <t xml:space="preserve">Utrditev jarka s kanaletami na stik iz </t>
  </si>
  <si>
    <t xml:space="preserve">cementnega betona, dolžine 100 cm in </t>
  </si>
  <si>
    <t>notranje širine dna kanalete 30 cm, na</t>
  </si>
  <si>
    <t>podložni plasti iz zmesi zrn drobljenca,</t>
  </si>
  <si>
    <t>debeli 10 cm, vključno s tlakovanjem vtoka</t>
  </si>
  <si>
    <t>Izdelava vzdolžne drenaže, globoke 1,1 do</t>
  </si>
  <si>
    <t xml:space="preserve">betona debeline 10 cm, z gibljivimi </t>
  </si>
  <si>
    <t xml:space="preserve">2 m, na podložni plasti iz cementnega </t>
  </si>
  <si>
    <t xml:space="preserve">Zasip cevne drenaže z zmesjo kamnitih zrn </t>
  </si>
  <si>
    <r>
      <t xml:space="preserve">(prodec </t>
    </r>
    <r>
      <rPr>
        <sz val="11"/>
        <rFont val="Arial"/>
        <family val="2"/>
        <charset val="238"/>
      </rPr>
      <t>Φ</t>
    </r>
    <r>
      <rPr>
        <sz val="11"/>
        <rFont val="Calibri"/>
        <family val="2"/>
        <charset val="238"/>
      </rPr>
      <t xml:space="preserve"> 8 - 63 mm), obvito z geosintetikom </t>
    </r>
  </si>
  <si>
    <t xml:space="preserve">Izdelava izcednic (barbakan) iz trde </t>
  </si>
  <si>
    <t>plastične cevi premera 10 cm, dolžine</t>
  </si>
  <si>
    <r>
      <t>C 25/30 v prerez nad 0,50 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>/m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 - m</t>
    </r>
    <r>
      <rPr>
        <vertAlign val="superscript"/>
        <sz val="11"/>
        <rFont val="Calibri"/>
        <family val="2"/>
        <charset val="238"/>
      </rPr>
      <t>1</t>
    </r>
  </si>
  <si>
    <t>temelj zložbe</t>
  </si>
  <si>
    <t>stena zložbe (kamen / beton = 70 / 30%)</t>
  </si>
  <si>
    <r>
      <t>beton = 0,3 * 263,2 m</t>
    </r>
    <r>
      <rPr>
        <vertAlign val="superscript"/>
        <sz val="11"/>
        <rFont val="Calibri"/>
        <family val="2"/>
        <charset val="238"/>
      </rPr>
      <t>3</t>
    </r>
  </si>
  <si>
    <r>
      <t>kamen = 0,7 * 263,2 m</t>
    </r>
    <r>
      <rPr>
        <vertAlign val="superscript"/>
        <sz val="11"/>
        <rFont val="Calibri"/>
        <family val="2"/>
        <charset val="238"/>
      </rPr>
      <t>3</t>
    </r>
  </si>
  <si>
    <t xml:space="preserve">Dobava in vgradnja cementnega (podložnega) </t>
  </si>
  <si>
    <t>5 * 15 m</t>
  </si>
  <si>
    <t>ustreznostni preizkus</t>
  </si>
  <si>
    <r>
      <t>C 25/30 v prerez 0,31 do 0,50 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>/m</t>
    </r>
    <r>
      <rPr>
        <vertAlign val="superscript"/>
        <sz val="11"/>
        <rFont val="Calibri"/>
        <family val="2"/>
        <charset val="238"/>
      </rPr>
      <t>1</t>
    </r>
  </si>
  <si>
    <t>ničelni odčitek in 4 dodatne meritve</t>
  </si>
  <si>
    <t>3 periodična in končno poročilo o meritvah</t>
  </si>
  <si>
    <t xml:space="preserve">zložba iz kamna v betonu </t>
  </si>
  <si>
    <t>cesta</t>
  </si>
  <si>
    <t>nepredvidena dela 5 %</t>
  </si>
  <si>
    <t>skupaj</t>
  </si>
  <si>
    <r>
      <t>betona C12/15 v prerez do 0,15 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 xml:space="preserve">/m' </t>
    </r>
  </si>
  <si>
    <t xml:space="preserve">Odobritveni testi in poročilo o napenjanju </t>
  </si>
  <si>
    <r>
      <t>C 25/30 v prerez nad 0,50 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>/m</t>
    </r>
    <r>
      <rPr>
        <vertAlign val="superscript"/>
        <sz val="11"/>
        <rFont val="Calibri"/>
        <family val="2"/>
        <charset val="238"/>
      </rPr>
      <t>1</t>
    </r>
    <r>
      <rPr>
        <sz val="11"/>
        <rFont val="Calibri"/>
        <family val="2"/>
        <charset val="238"/>
      </rPr>
      <t xml:space="preserve"> na dolžini </t>
    </r>
  </si>
  <si>
    <t>cementnem betonu za povezavo pilotov</t>
  </si>
  <si>
    <t>v širini 40 cm, deb.10 cm, dolžini 10,40 m</t>
  </si>
  <si>
    <t>(kasnejša uporaba za delovni plato za sidranje)</t>
  </si>
  <si>
    <t>(kasnejša uporaba za kamnito gredo pod voziščem)</t>
  </si>
  <si>
    <t>za temelj zložbe</t>
  </si>
  <si>
    <t xml:space="preserve">Zidanje z lomljencem iz karbonatnih </t>
  </si>
  <si>
    <t>(apnenec) ali silikatnih kamnin v cementni</t>
  </si>
  <si>
    <t>(izdelava kamnite zložbe s kamnitimi bloki</t>
  </si>
  <si>
    <r>
      <t>dimenzije min. 0,5 m oziroma 0,1 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 xml:space="preserve">), </t>
    </r>
  </si>
  <si>
    <t>na vidnem delu zložbe nad cesto se fuge</t>
  </si>
  <si>
    <t>poglobijo za 10 - 15 cm, humusirajo in</t>
  </si>
  <si>
    <r>
      <t>malti, na eno lice, prerez nad 0,50 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>/m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 </t>
    </r>
  </si>
  <si>
    <t>REKAPITULACIJA VSEH DEL</t>
  </si>
  <si>
    <t>sidrana pilotna stena</t>
  </si>
  <si>
    <t>DDV 22 %</t>
  </si>
  <si>
    <t>skupaj z DDV</t>
  </si>
  <si>
    <t>skupaj brez DDV</t>
  </si>
  <si>
    <t>REKAPITULACIJA VSEH DEL - PREGLEDNICA</t>
  </si>
  <si>
    <t>del objekta</t>
  </si>
  <si>
    <t>Izdelava rojstnih listov pilotov (protokolov)</t>
  </si>
  <si>
    <t>v apnencu 4. - 5. kategorije (min. 2 m)</t>
  </si>
  <si>
    <r>
      <t>472,50 m * 0,7854 m</t>
    </r>
    <r>
      <rPr>
        <vertAlign val="superscript"/>
        <sz val="11"/>
        <rFont val="Calibri"/>
        <family val="2"/>
        <charset val="238"/>
      </rPr>
      <t xml:space="preserve">2 </t>
    </r>
  </si>
  <si>
    <t>prerez grede 140/100 cm / dolžina grede 61,60 m</t>
  </si>
  <si>
    <t>v širini 160 cm, deb.10 cm, dolžini 61,80 m</t>
  </si>
  <si>
    <t>1,6 m * 0,1 m * 61,80 m</t>
  </si>
  <si>
    <t xml:space="preserve">za gredo dolžine 61.60 m, višine 1 m, </t>
  </si>
  <si>
    <t>61,60 m * 1 m * 2</t>
  </si>
  <si>
    <t>2.3</t>
  </si>
  <si>
    <t>razmak med dilatacijami cca 15 m</t>
  </si>
  <si>
    <t>in zavarovanje</t>
  </si>
  <si>
    <t xml:space="preserve">profilov </t>
  </si>
  <si>
    <t xml:space="preserve">do 10 cm, z odvozom na deponijo po izbiri </t>
  </si>
  <si>
    <t>izvajalca, s stroški deponiranja</t>
  </si>
  <si>
    <t>tirnic z zaledne strani, dolžina zalaganja</t>
  </si>
  <si>
    <t>16 m, višina povprečno 1,5 m</t>
  </si>
  <si>
    <t>(dimenzije švelerja 0,27 m * 2,60 m)</t>
  </si>
  <si>
    <t>Nabava in dovoz švelerjev ter zalaganje</t>
  </si>
  <si>
    <t xml:space="preserve">Izdelava delovnega platoja (nasipa na </t>
  </si>
  <si>
    <t>cesti) za izvedbo pilotov (potrebna širina</t>
  </si>
  <si>
    <t>dovozom, vgrajevanjem, komprimiranjem</t>
  </si>
  <si>
    <t xml:space="preserve"> v dveh slojih in planiranjem; debelina </t>
  </si>
  <si>
    <t>min. 5,5 m) iz kamnolomskega kamnitega</t>
  </si>
  <si>
    <t xml:space="preserve">nasutja 0 - 100 cm, povprečno 50 cm, </t>
  </si>
  <si>
    <t>med profiloma P2 in P9</t>
  </si>
  <si>
    <t xml:space="preserve">(izkop, nakladanje in odvoz humusa in </t>
  </si>
  <si>
    <t>zemljine 3. ktg upoštevano pod VIII.)</t>
  </si>
  <si>
    <t>Izdelava zasipa konstrukcije (nasipa)</t>
  </si>
  <si>
    <t>s kamnolomskim kamnitim drobljencem</t>
  </si>
  <si>
    <t>v slojih debeline 30 cm in planiranjem</t>
  </si>
  <si>
    <t>zrnavosti do 100 mm, kompletno z nabavo,</t>
  </si>
  <si>
    <t>Nabava, dovoz in zabijanje železniških</t>
  </si>
  <si>
    <t xml:space="preserve">drobljenca, kompletno z nabavo, </t>
  </si>
  <si>
    <t>Opomba:</t>
  </si>
  <si>
    <t>materiala na deponijo po izbiri izvajalca,</t>
  </si>
  <si>
    <t>Nakladanje na kamione in odvoz izkopanega</t>
  </si>
  <si>
    <t>s stroški deponiranja in razprostiranja</t>
  </si>
  <si>
    <r>
      <t>523 m * 0,7854 m</t>
    </r>
    <r>
      <rPr>
        <vertAlign val="superscript"/>
        <sz val="11"/>
        <rFont val="Calibri"/>
        <family val="2"/>
        <charset val="238"/>
      </rPr>
      <t>2</t>
    </r>
  </si>
  <si>
    <t>transp.</t>
  </si>
  <si>
    <t xml:space="preserve">Nabava rebraste armature B St 500 S, </t>
  </si>
  <si>
    <t xml:space="preserve">Nabava in dostava črpnega cementnega </t>
  </si>
  <si>
    <t>betona C 25/30, frakcija 0 - 32 mm,</t>
  </si>
  <si>
    <t>dodatek XC2 za betonske površine v</t>
  </si>
  <si>
    <t>stiku z vodo; piloti se betonirajo 50 cm</t>
  </si>
  <si>
    <t>višje (skupna globina betoniranja 472,50 m)</t>
  </si>
  <si>
    <t>6.1</t>
  </si>
  <si>
    <t>6.2</t>
  </si>
  <si>
    <t>6.3</t>
  </si>
  <si>
    <t>6.4</t>
  </si>
  <si>
    <t>v dnu pilota (križ privarjen na obroč)</t>
  </si>
  <si>
    <t xml:space="preserve">Ojačitev s ploščatim železom 6/60/750 mm </t>
  </si>
  <si>
    <t>35 pilotov * 2 * 2,17 kg</t>
  </si>
  <si>
    <t xml:space="preserve">Izvedba dilatacij grede (po detajlu), </t>
  </si>
  <si>
    <r>
      <t>za izvedbo sidrnih glav za velikosti nad 0,10 m</t>
    </r>
    <r>
      <rPr>
        <vertAlign val="superscript"/>
        <sz val="11"/>
        <rFont val="Calibri"/>
        <family val="2"/>
        <charset val="238"/>
      </rPr>
      <t>2</t>
    </r>
  </si>
  <si>
    <r>
      <t>v naklonu 25</t>
    </r>
    <r>
      <rPr>
        <sz val="11"/>
        <rFont val="Arial"/>
        <family val="2"/>
        <charset val="238"/>
      </rPr>
      <t>º</t>
    </r>
    <r>
      <rPr>
        <sz val="11"/>
        <rFont val="Calibri"/>
        <family val="2"/>
        <charset val="238"/>
      </rPr>
      <t xml:space="preserve"> na mestih sidranja - opaž </t>
    </r>
  </si>
  <si>
    <r>
      <t>(34 - 8) * 0,595 m</t>
    </r>
    <r>
      <rPr>
        <vertAlign val="superscript"/>
        <sz val="11"/>
        <rFont val="Calibri"/>
        <family val="2"/>
        <charset val="238"/>
      </rPr>
      <t>2</t>
    </r>
  </si>
  <si>
    <r>
      <t>v naklonu 20</t>
    </r>
    <r>
      <rPr>
        <sz val="11"/>
        <rFont val="Arial"/>
        <family val="2"/>
        <charset val="238"/>
      </rPr>
      <t>º</t>
    </r>
    <r>
      <rPr>
        <sz val="11"/>
        <rFont val="Calibri"/>
        <family val="2"/>
        <charset val="238"/>
      </rPr>
      <t xml:space="preserve"> na mestih sidranja - opaž </t>
    </r>
  </si>
  <si>
    <r>
      <t>8 * 0,525 m</t>
    </r>
    <r>
      <rPr>
        <vertAlign val="superscript"/>
        <sz val="11"/>
        <rFont val="Calibri"/>
        <family val="2"/>
        <charset val="238"/>
      </rPr>
      <t>2</t>
    </r>
  </si>
  <si>
    <t xml:space="preserve">iz visokovrednega naravno trdega jekla </t>
  </si>
  <si>
    <t xml:space="preserve">B St 500 S, za srednje zahtevno ojačitev </t>
  </si>
  <si>
    <t>(vzdolžna arm. RA 20 Φ 16 mm, 4 strižna</t>
  </si>
  <si>
    <t>(dodatki XC2, XF2)</t>
  </si>
  <si>
    <t xml:space="preserve">RA Φ 10/5 cm na mestu sider, povezava z </t>
  </si>
  <si>
    <t xml:space="preserve">1,4 m * 1,0 m * 61,60 m </t>
  </si>
  <si>
    <r>
      <t>- 26 sider * 0,1314 m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 * 0,40 m</t>
    </r>
  </si>
  <si>
    <r>
      <t>- 8 sider * 0,1025 m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 * 0,40 m</t>
    </r>
  </si>
  <si>
    <t>34 trajnih 4-vrvnih geotehničnih sider dolžine 15 - 27 m, od tega vezni del 8 m</t>
  </si>
  <si>
    <t>Vrtanje 5 vrtin za sidra dolžine 15 m,</t>
  </si>
  <si>
    <r>
      <t>v naklonu 25</t>
    </r>
    <r>
      <rPr>
        <sz val="11"/>
        <rFont val="Arial"/>
        <family val="2"/>
        <charset val="238"/>
      </rPr>
      <t>º</t>
    </r>
    <r>
      <rPr>
        <sz val="11"/>
        <rFont val="Calibri"/>
        <family val="2"/>
        <charset val="238"/>
      </rPr>
      <t xml:space="preserve">, nabava in vgradnja </t>
    </r>
  </si>
  <si>
    <r>
      <t>sidra S1 do S7, naklon 25</t>
    </r>
    <r>
      <rPr>
        <sz val="11"/>
        <rFont val="Myriad Pro"/>
        <family val="2"/>
      </rPr>
      <t>º</t>
    </r>
    <r>
      <rPr>
        <sz val="11"/>
        <rFont val="Calibri"/>
        <family val="2"/>
        <charset val="238"/>
      </rPr>
      <t xml:space="preserve">, 7 kom po 23 m </t>
    </r>
  </si>
  <si>
    <t xml:space="preserve">sidra S8, S10, S12, S14, S16, S18, S20, S22, </t>
  </si>
  <si>
    <r>
      <t>S24, naklon 25</t>
    </r>
    <r>
      <rPr>
        <sz val="11"/>
        <rFont val="Myriad Pro"/>
        <family val="2"/>
      </rPr>
      <t>º</t>
    </r>
    <r>
      <rPr>
        <sz val="11"/>
        <rFont val="Calibri"/>
        <family val="2"/>
        <charset val="238"/>
      </rPr>
      <t>, 9 kom po 25 m</t>
    </r>
  </si>
  <si>
    <t>sidra S9, S11, S13, S15, S17, S19, S21, S23</t>
  </si>
  <si>
    <r>
      <t>v naklonu 20</t>
    </r>
    <r>
      <rPr>
        <sz val="11"/>
        <rFont val="Myriad Pro"/>
        <family val="2"/>
      </rPr>
      <t>º</t>
    </r>
    <r>
      <rPr>
        <sz val="11"/>
        <rFont val="Calibri"/>
        <family val="2"/>
        <charset val="238"/>
      </rPr>
      <t>, 8 kom po 27 m</t>
    </r>
  </si>
  <si>
    <r>
      <t>sidra S25 do S29, naklon 25</t>
    </r>
    <r>
      <rPr>
        <sz val="11"/>
        <rFont val="Myriad Pro"/>
        <family val="2"/>
      </rPr>
      <t>º</t>
    </r>
    <r>
      <rPr>
        <sz val="11"/>
        <rFont val="Calibri"/>
        <family val="2"/>
        <charset val="238"/>
      </rPr>
      <t>, 5 kom po 23 m</t>
    </r>
  </si>
  <si>
    <t>Vrtanje 29 vrtin za sidra dolžine 23 m, 25 m</t>
  </si>
  <si>
    <t>in 27 m, v naklonu 25º in 20º, nabava in</t>
  </si>
  <si>
    <t xml:space="preserve">vgradnja trajnih 4 - vrvnih sider (4 x 0,6'') s </t>
  </si>
  <si>
    <t>celovito protikorozijsko zaščito, računske</t>
  </si>
  <si>
    <t>Vgradnja električnih merilnih celic SISGEO</t>
  </si>
  <si>
    <t xml:space="preserve">za opazovanje obnašanja trajnih sider po </t>
  </si>
  <si>
    <t>1,5 m * 50,1 m * 2 + 0,5 m * 11,5 m * 2</t>
  </si>
  <si>
    <t>Izvedba dilatacij v zidu (po detajlu),</t>
  </si>
  <si>
    <t>razmak med dilatacijami cca 5 m</t>
  </si>
  <si>
    <t>B St 500 S s premerom do 12 mm, za enostavno</t>
  </si>
  <si>
    <t xml:space="preserve">ojačitev (vzdolžna armatura RA 2 Φ 12 mm, </t>
  </si>
  <si>
    <t>RA do Φ 12 mm</t>
  </si>
  <si>
    <t>RA nad Φ 12 mm</t>
  </si>
  <si>
    <r>
      <t xml:space="preserve">na vrhu U zanke RA </t>
    </r>
    <r>
      <rPr>
        <sz val="11"/>
        <rFont val="Arial"/>
        <family val="2"/>
        <charset val="238"/>
      </rPr>
      <t>Φ</t>
    </r>
    <r>
      <rPr>
        <sz val="11"/>
        <rFont val="Calibri"/>
        <family val="2"/>
        <charset val="238"/>
      </rPr>
      <t xml:space="preserve"> 8/30 cm, povezava </t>
    </r>
  </si>
  <si>
    <r>
      <t xml:space="preserve">z robnim vencem RA </t>
    </r>
    <r>
      <rPr>
        <sz val="11"/>
        <rFont val="Arial"/>
        <family val="2"/>
        <charset val="238"/>
      </rPr>
      <t>Φ</t>
    </r>
    <r>
      <rPr>
        <sz val="11"/>
        <rFont val="Calibri"/>
        <family val="2"/>
        <charset val="238"/>
      </rPr>
      <t xml:space="preserve"> 12/20 cm)</t>
    </r>
  </si>
  <si>
    <r>
      <t>50,1 m in v prerez 0,16 - 0,30 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>/m</t>
    </r>
    <r>
      <rPr>
        <vertAlign val="superscript"/>
        <sz val="11"/>
        <rFont val="Calibri"/>
        <family val="2"/>
        <charset val="238"/>
      </rPr>
      <t>1</t>
    </r>
    <r>
      <rPr>
        <sz val="11"/>
        <rFont val="Calibri"/>
        <family val="2"/>
        <charset val="238"/>
      </rPr>
      <t xml:space="preserve"> na </t>
    </r>
  </si>
  <si>
    <t>na dolžini 11,5 m (dodatki XC2, XF2)</t>
  </si>
  <si>
    <t>(1,5 m * 50,1 m + 0,5 m * 11,5 m) * 0,4 m</t>
  </si>
  <si>
    <t>1,8 m * 50,1 m + 0,8 m * 11,5 m</t>
  </si>
  <si>
    <t>jeklene žice B 500 A (MAG 500/560) na</t>
  </si>
  <si>
    <t>sprednji in zadnji strani zidu, s premerom</t>
  </si>
  <si>
    <t>(Q 524, 16 mrež * 108,59 kg)</t>
  </si>
  <si>
    <t xml:space="preserve">srednje zahtevno ojačitev (vzdolžna armatura </t>
  </si>
  <si>
    <t>Dobava in izdelava hidroizolacije na</t>
  </si>
  <si>
    <t>zaledni strani zidu, uporaba čepaste folije</t>
  </si>
  <si>
    <t>Tefond Plus ali Isostud, tlačne trdnosti</t>
  </si>
  <si>
    <r>
      <t>200 kN/m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 oz. 150 kN/m</t>
    </r>
    <r>
      <rPr>
        <vertAlign val="superscript"/>
        <sz val="11"/>
        <rFont val="Calibri"/>
        <family val="2"/>
        <charset val="238"/>
      </rPr>
      <t>2</t>
    </r>
  </si>
  <si>
    <r>
      <t>&gt; od 4 in &lt; od 12 mm, masa nad 6 kg/m</t>
    </r>
    <r>
      <rPr>
        <vertAlign val="superscript"/>
        <sz val="11"/>
        <rFont val="Calibri"/>
        <family val="2"/>
        <charset val="238"/>
      </rPr>
      <t>2</t>
    </r>
  </si>
  <si>
    <t>debelina obloge 20 cm, višina obloge 250 cm, dolžina 10,20 m</t>
  </si>
  <si>
    <t xml:space="preserve">Izdelava enostranskega podprtega opaža </t>
  </si>
  <si>
    <t>za raven zid višine 2,50 m</t>
  </si>
  <si>
    <t>2,50 m * 10,20 m</t>
  </si>
  <si>
    <t>50 kom * 0,40 m</t>
  </si>
  <si>
    <r>
      <t>4,1 do 6 kg/m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 (Q 335, 6 kom * 69,45 kg)</t>
    </r>
  </si>
  <si>
    <t xml:space="preserve">in obloge (5 pilotov x 10 palic), dolžina </t>
  </si>
  <si>
    <t>vrtanja 40 cm, vstavljanje sidrnih palic</t>
  </si>
  <si>
    <r>
      <t xml:space="preserve">RA </t>
    </r>
    <r>
      <rPr>
        <sz val="11"/>
        <rFont val="Arial"/>
        <family val="2"/>
        <charset val="238"/>
      </rPr>
      <t>Φ</t>
    </r>
    <r>
      <rPr>
        <sz val="11"/>
        <rFont val="Calibri"/>
        <family val="2"/>
        <charset val="238"/>
      </rPr>
      <t xml:space="preserve"> 20 mm dolžine 65 cm, zalitje z </t>
    </r>
  </si>
  <si>
    <t>ekspanzijsko malto ali lepilom</t>
  </si>
  <si>
    <t>B St 500 S za enostavno ojačitev</t>
  </si>
  <si>
    <t>(U zanke RA Φ 8/30 cm zgoraj in spodaj,</t>
  </si>
  <si>
    <t>povezava pilotov in obloge z RA Φ 20 mm,</t>
  </si>
  <si>
    <r>
      <t xml:space="preserve">distančniki - U zanke med mrežama RA </t>
    </r>
    <r>
      <rPr>
        <sz val="11"/>
        <rFont val="Arial"/>
        <family val="2"/>
        <charset val="238"/>
      </rPr>
      <t>Φ</t>
    </r>
    <r>
      <rPr>
        <sz val="11"/>
        <rFont val="Calibri"/>
        <family val="2"/>
        <charset val="238"/>
      </rPr>
      <t xml:space="preserve"> 10</t>
    </r>
  </si>
  <si>
    <t>(dodatek XC2, XF2)</t>
  </si>
  <si>
    <r>
      <t>(0,20 * 10,20 * 2,50) m</t>
    </r>
    <r>
      <rPr>
        <vertAlign val="superscript"/>
        <sz val="11"/>
        <rFont val="Calibri"/>
        <family val="2"/>
        <charset val="238"/>
      </rPr>
      <t>3</t>
    </r>
  </si>
  <si>
    <t>ali Isostud na zadnji strani obloge, tlačna</t>
  </si>
  <si>
    <t>trdnost folije 200 kN/m2 oz. 150 kN/m2</t>
  </si>
  <si>
    <t>2,5 m * 10,2 m</t>
  </si>
  <si>
    <t>robni venec širine 75 cm, višine 60 cm, dolžine 61,60 m</t>
  </si>
  <si>
    <t>0,965 m * 61,60 m</t>
  </si>
  <si>
    <r>
      <t>0,2632 m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 * 61,60 m</t>
    </r>
  </si>
  <si>
    <t xml:space="preserve">Zatesnitev mejnih površin - stikov s </t>
  </si>
  <si>
    <t xml:space="preserve">prilepljenim bitumenskim tesnilnim </t>
  </si>
  <si>
    <t>trakom (TEXABIT)</t>
  </si>
  <si>
    <t xml:space="preserve">Zatesnitev dilatacijske rege s trajno </t>
  </si>
  <si>
    <t>elastičnim zapolnitvenim materialom</t>
  </si>
  <si>
    <t>(TIOKIT)</t>
  </si>
  <si>
    <t>0,67 m * 61,60 m</t>
  </si>
  <si>
    <t>1. kategorije - strojno, z nakladanjem na</t>
  </si>
  <si>
    <t xml:space="preserve">kamion, odvoz na deponijo po izbiri </t>
  </si>
  <si>
    <t>razprostiranja</t>
  </si>
  <si>
    <t xml:space="preserve">izvajalca, s stroški deponiranja in </t>
  </si>
  <si>
    <t>Površinski odkop plodne zemljine -</t>
  </si>
  <si>
    <t>Širok izkop vezljive in zrnate zemljine -</t>
  </si>
  <si>
    <t>3. kategorije - strojno, z nakladanjem na</t>
  </si>
  <si>
    <t>Humusiranje in zatravitev brežin brez</t>
  </si>
  <si>
    <t>valjanja, v debelini 20 cm, strojno, z dobavo</t>
  </si>
  <si>
    <t>in dovozom humusa</t>
  </si>
  <si>
    <t>je vgrajena električna merilna celica SISGEO</t>
  </si>
  <si>
    <t>Meritve sidrne sile na 3 merskih sidrih, kjer</t>
  </si>
  <si>
    <t>debelina zidu 40 cm, višina zidu 150 cm (L = 50,10 m) in 50 cm (L = 11,50 m)</t>
  </si>
  <si>
    <t xml:space="preserve">končanju del </t>
  </si>
  <si>
    <t>cementnega betona C 30/37 v robni venec</t>
  </si>
  <si>
    <t>na podpornem zidu (dodatki PV-II, XC4, XD3, XF4)</t>
  </si>
  <si>
    <t>Širok izkop zrnate zemljine (tampona)</t>
  </si>
  <si>
    <t xml:space="preserve">na območju delovnega platoja za sidranje, </t>
  </si>
  <si>
    <t>na območju delovnega platoja za pilote</t>
  </si>
  <si>
    <t>meritve in komentar</t>
  </si>
  <si>
    <t>Del objekta: SIDRANA PILOTNA STENA L = 61,60 m</t>
  </si>
  <si>
    <t xml:space="preserve">stremena RA Ø 14/20 cm, spirala </t>
  </si>
  <si>
    <t xml:space="preserve">zidom U stremena RA Φ 12/20 cm) </t>
  </si>
  <si>
    <t>Izdelava obešenega opaža robnega venca na</t>
  </si>
  <si>
    <t>podpornem objektu, razpetina do 1 m, podpiranje</t>
  </si>
  <si>
    <t>v zid, vključno z namestitvijo robnih letvic 3 x 3 cm</t>
  </si>
  <si>
    <t>za zaokrožitev ostrih robov (3 x 61,60 m)</t>
  </si>
  <si>
    <r>
      <t xml:space="preserve">25 </t>
    </r>
    <r>
      <rPr>
        <sz val="11"/>
        <rFont val="Arial"/>
        <family val="2"/>
        <charset val="238"/>
      </rPr>
      <t>Φ</t>
    </r>
    <r>
      <rPr>
        <sz val="11"/>
        <rFont val="Calibri"/>
        <family val="2"/>
        <charset val="238"/>
      </rPr>
      <t xml:space="preserve"> 10 mm, stremena </t>
    </r>
    <r>
      <rPr>
        <sz val="11"/>
        <rFont val="Arial"/>
        <family val="2"/>
        <charset val="238"/>
      </rPr>
      <t>Φ</t>
    </r>
    <r>
      <rPr>
        <sz val="11"/>
        <rFont val="Calibri"/>
        <family val="2"/>
        <charset val="238"/>
      </rPr>
      <t xml:space="preserve"> 10/20 cm)</t>
    </r>
  </si>
  <si>
    <t>mm na 50 cm po višini oz. 1 m po dolžini)</t>
  </si>
  <si>
    <t>0,40 m * 0,10 m * 10,40 m</t>
  </si>
  <si>
    <t>Dobava in obešanje čepaste folije Tefond</t>
  </si>
  <si>
    <t xml:space="preserve">(grapa), strojno, z nakladanjem </t>
  </si>
  <si>
    <t>strojno, z nakladanjem</t>
  </si>
  <si>
    <t xml:space="preserve">material z gradbišča </t>
  </si>
  <si>
    <t>Vsa zemeljska dela in transporti materialov se obračunavajo po prostornini zemljine v raščenem</t>
  </si>
  <si>
    <t>(vgrajenem) stanju.</t>
  </si>
  <si>
    <t xml:space="preserve">Postavitev in zavarovanje prečnih profilov za </t>
  </si>
  <si>
    <t>kamion, začasno deponiranje na gradbišču ali</t>
  </si>
  <si>
    <t>(za kasnejši zasip zložbe)</t>
  </si>
  <si>
    <t>na začasni deponiji po izbiri izvajalca</t>
  </si>
  <si>
    <t>v jašek med P8 in P9 (kamen v betonu),</t>
  </si>
  <si>
    <t>kompletno z dobavo, dovozom in vgradnjo</t>
  </si>
  <si>
    <t>plastičnimi cevmi premera 20 cm,</t>
  </si>
  <si>
    <r>
      <t>gramature 100 g/m</t>
    </r>
    <r>
      <rPr>
        <vertAlign val="superscript"/>
        <sz val="11"/>
        <rFont val="Calibri"/>
        <family val="2"/>
        <charset val="238"/>
      </rPr>
      <t xml:space="preserve">2 </t>
    </r>
    <r>
      <rPr>
        <sz val="11"/>
        <rFont val="Calibri"/>
        <family val="2"/>
        <charset val="238"/>
      </rPr>
      <t>(zasip 0,1 do 0,2 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 xml:space="preserve"> /m</t>
    </r>
    <r>
      <rPr>
        <vertAlign val="superscript"/>
        <sz val="11"/>
        <rFont val="Calibri"/>
        <family val="2"/>
        <charset val="238"/>
      </rPr>
      <t>1</t>
    </r>
    <r>
      <rPr>
        <sz val="11"/>
        <rFont val="Calibri"/>
        <family val="2"/>
        <charset val="238"/>
      </rPr>
      <t>),</t>
    </r>
  </si>
  <si>
    <t xml:space="preserve">nad 100 cm, kompletno z nabavo materiala,  </t>
  </si>
  <si>
    <t>kompletno dobava materiala, dovoz in izvedba</t>
  </si>
  <si>
    <t>dovozom in izvedbo</t>
  </si>
  <si>
    <t xml:space="preserve">Ureditev globinskskega odvodnjevanja - </t>
  </si>
  <si>
    <t xml:space="preserve">kanalizacija, jaški, mulda, koritnica, prepusti </t>
  </si>
  <si>
    <t>Nabava, dovoz  in vgradnja cementnega betona</t>
  </si>
  <si>
    <t>zatravijo; kompletno z nabavo materiala,</t>
  </si>
  <si>
    <t>dovozom na gradbišče in izvedbo</t>
  </si>
  <si>
    <t>1.1</t>
  </si>
  <si>
    <t>Zakoličba projektiranih osi in zavarovanje</t>
  </si>
  <si>
    <t>m¹</t>
  </si>
  <si>
    <t>1.2</t>
  </si>
  <si>
    <t>1.3</t>
  </si>
  <si>
    <t>Zakoličba obstoječih komunalnih vodov (elektrika, vodovod)</t>
  </si>
  <si>
    <t>1.4</t>
  </si>
  <si>
    <t>Odstranitev grmovja na gosto porasli površini (nad 50 % pokritega tlorisa) - ročno z odvozom na deponijo po izbiri izvajalca s stroški deponiranja.</t>
  </si>
  <si>
    <t>m²</t>
  </si>
  <si>
    <t>1.5</t>
  </si>
  <si>
    <t xml:space="preserve">Posek in odstranitev drevesa z deblom premera 31 do 50 cm ter odstranitev vej in panja z odvozom na deponijo po izbiri izvajalca s stroški deponiranja.
</t>
  </si>
  <si>
    <t>1.6</t>
  </si>
  <si>
    <t>Demontaža jeklene varnostne ograje z odvozom na deponijo (ograjo prevzame Jeko-in iz gradbiščne deponije).</t>
  </si>
  <si>
    <t>1.7</t>
  </si>
  <si>
    <t>Porušitev in odstranitev asfaltne plasti v debelini 10 cm z odvozom na deponijo po izbiri izvajalca s stroški deponiranja.</t>
  </si>
  <si>
    <t>1.8</t>
  </si>
  <si>
    <t>1.9</t>
  </si>
  <si>
    <t>Porušitev in odstranitev prepusta iz cevi s premerom do 60 cm, z odvozom ruševin na deponijo po izbiri izvajalca s stroški deponiranja.</t>
  </si>
  <si>
    <t>1.10</t>
  </si>
  <si>
    <t>Porušitev in odstranitev jaška z notranjo stranico/premerom do 60 cm, z odvozom ruševin na deponijo po izbiri izvajalca s stroški deponiranja.</t>
  </si>
  <si>
    <t>1.11</t>
  </si>
  <si>
    <t>Porušitev in odstranitev obstoječe kamite zložbe, izvedene s cementnim betonom, z odvozom ruševin na deponijo po izbiri izvajalca s stroški deponiranja.</t>
  </si>
  <si>
    <t>m³</t>
  </si>
  <si>
    <t>1.12</t>
  </si>
  <si>
    <t>Porušitev in odstranitev zidu iz vertikalnih železnih traverz in prečnih lesenih tramov, odprtine zapolnjene s kamnom, na vrhu betonski venec 40/40, dolžina 24 m (izvedba po potrebi, obračun po dejanskih količinah), z odvozom ruševin na deponijo po izbiri izvajalca s stroški deponiranja.</t>
  </si>
  <si>
    <t>1.13</t>
  </si>
  <si>
    <t>1.14</t>
  </si>
  <si>
    <t>Zavarovanje gradbišča v času gradnje z delno zaporo. Promet izmenično enosmeren, urejen s semaforji.</t>
  </si>
  <si>
    <t xml:space="preserve">Vsa zemeljska dela in transporti izkopanih </t>
  </si>
  <si>
    <t>materialov se obračunavajo po prostornini</t>
  </si>
  <si>
    <t>zemljine v raščenem stanju, količine nasipov pa</t>
  </si>
  <si>
    <t>v stanju predpisane zbitosti.</t>
  </si>
  <si>
    <t>Površinski izkop zemljine – 1. kategorije – strojno z nakladanjem na kamion, odvoz na deponijo po izbiri izvajalca s stroški deponiranja in razprostiranja.</t>
  </si>
  <si>
    <t>Široki izkop vezljive zemljine – 3. kategorije – strojno z nakladanjem na kamion, odvoz na deponijo po izbiri izvajalca s stroši deponiranja in razprostiranja.</t>
  </si>
  <si>
    <t>Izkop vezljive zemljine/zrnate kamnine – 3. kategorije za temelje, kanalske rove, prepuste, jaške in drenaže, širine 1,2 do 1,6 m in globine 1,2 do 3,0 m – strojno, planiranje dna ročno, z nakladanjem na kamion, odvoz na deponijo po izbiri izvajalca s stroški deponiranja in razprostiranja.</t>
  </si>
  <si>
    <t>2.4</t>
  </si>
  <si>
    <t>Planiranje planuma spodnjega ustroja z 10% ročnim in 90% strojnim utrjevanjem s točnostjo do 1,5 cm</t>
  </si>
  <si>
    <t>2.5</t>
  </si>
  <si>
    <t>2.6</t>
  </si>
  <si>
    <t>Izdelava nasipa iz kamnitega zmrzlinsko odpornega materiala 3. kategorije, kompletno z dobavo, dovozom, vgrajevanjem, utrjevanjem in planiranjem (razlika upoštevana pri pripravi delovnega platoja za pilote).</t>
  </si>
  <si>
    <t>2.7</t>
  </si>
  <si>
    <t>Zasip kanalizacije iz kamnito zmrzlinsko odpornega materiala 3. kategorije, kompletno z dobavo, vgrajevanjem, utrjevanjem in planiranjem (zasip kanalizacije).</t>
  </si>
  <si>
    <t>2.8</t>
  </si>
  <si>
    <t>Humuziranje in zatravitev brežine brez valjanja, v debelini 20 cm - strojno z dobavo in dovozom humusa (upoštevano pri pilotni steni in zložbi iz kamna v betonu).</t>
  </si>
  <si>
    <t>3.0</t>
  </si>
  <si>
    <t xml:space="preserve">VOZIŠČNE KONSTRUKCIJE </t>
  </si>
  <si>
    <t>Izdelava posteljice iz drobljenih kamnitih zrn do 100 mm v debelini 50 cm, kompletno z dobavo, dovozom in vgrajevanjem (kamnita greda, utrjevanje po plasteh debeline do 30 cm, Evd = 40 MPa).</t>
  </si>
  <si>
    <t>Izdelava nevezane nosilne plasti iz tamponskega drobljenca TD 0/32 v debelini 30 cm, komprimacija do Evd = 45 MPa, kompletno z dobavo, dovozom in vgrajevanjem.</t>
  </si>
  <si>
    <t>3.3</t>
  </si>
  <si>
    <t>Dobava in polaganje bitumenskega betona AC 22 base B70/100 A4 v debelini 7 cm.</t>
  </si>
  <si>
    <t>3.4</t>
  </si>
  <si>
    <t>Dobava in polaganje bitumenskega betona AC 8 surf B70/100 A4 v debelini 3 cm.</t>
  </si>
  <si>
    <t>3.5</t>
  </si>
  <si>
    <t>3.6</t>
  </si>
  <si>
    <t>Izdelava bankine iz gramoza ali naravno zdrobljenega kamnitega materiala deb. 10 cm, široke 0,50 m, kompletno z dobavo, dovozom in vgrajevanjem.</t>
  </si>
  <si>
    <t>1.0</t>
  </si>
  <si>
    <t>2.0</t>
  </si>
  <si>
    <t>4.0</t>
  </si>
  <si>
    <t>4.1</t>
  </si>
  <si>
    <t>Zakoličba osi kanalov z zavarovanjem, vključno zakoličba jaškov in požiralnikov.</t>
  </si>
  <si>
    <t>4.2</t>
  </si>
  <si>
    <t>Tlakovanje jarka z lomljencem, debeline 10 cm, stiki zapolnjeni s cementno malto, na podložni plasti cementnega betona C12/15, debeli 10 cm, kompletno z dobavo, dovozom in vgrajevanjem (iztok iz mulde, kanalete, prepusta in koritnice)</t>
  </si>
  <si>
    <t>4.3</t>
  </si>
  <si>
    <t>Utrditev jarka s kanaletami na stik iz cementega betona, dolžine 100 cm in notranje širine dna kanalete 30 cm, na podložni plasti iz zmesi zrn drobljenca, debeli 10 cm, kompletno z dobavo, dovozom in vgrajevanjem.</t>
  </si>
  <si>
    <t>4.4</t>
  </si>
  <si>
    <t>Izdelava koritnice iz bitumenskega betona, debeline 3 cm in bituminiziranega drobljenca debeline 7 cm, ob že zgrajenem robniku, na tamponsko podlago, široke 50 cm, kompletno z dobavo, dovozom in vgrajevanjem.</t>
  </si>
  <si>
    <t>4.5</t>
  </si>
  <si>
    <t>4.6</t>
  </si>
  <si>
    <t>Dobava in vgraditev kanalizacije iz cevi iz polietilena DN 200, nazivna togost SN 8, vključno s podložno plastjo iz cementnega betona C12/15 debeline 10 cm, obsipom s peskom, v globini 1,2 m (DKC 200). Izkop za kanalizacijo in zasutje kanalizacije upoštevano v postavki zemeljskih del 2.3. 2.7.</t>
  </si>
  <si>
    <t>4.7</t>
  </si>
  <si>
    <t>Dobava in vgraditev jaška iz cementnega betona, krožnega prereza s premerom 40 cm, globokega 1,5 do 2,0 m s peskolovom, položenaga na betonsko podlago iz betona C12/15 debeline 10 cm. Izkop za jašek in zasutje jaška upoštevano v postavki zemeljskih del 2.3, 2.7.</t>
  </si>
  <si>
    <t>4.8</t>
  </si>
  <si>
    <t>Dobava in vgraditev jaška iz cementnega betona, prereza 80/100 cm, globokega 1,5 do 2,0 m, položenaga na betonsko podlago iz betona C12/15 debeline 15 cm. Izkop za jašek in zasutje jaška upoštevano v postavki zemeljskih del 2.3, 2.7.</t>
  </si>
  <si>
    <t>4.9</t>
  </si>
  <si>
    <t>Dobava in vgraditev jaška iz cementnega betona, prereza 120/140 cm, globokega nad 2,5 m, položenega na betonsko podlago iz betona C12/15 debeline 15 cm. Izkop za jašek in zasutje jaška upoštevano v postavki zemeljskih del 2.3, 2.7.</t>
  </si>
  <si>
    <t>4.10</t>
  </si>
  <si>
    <t>Preskus tesnosti jaška premera do 50 cm</t>
  </si>
  <si>
    <t>4.11</t>
  </si>
  <si>
    <t>Preskus tesnosti jaška premera nad 80 cm</t>
  </si>
  <si>
    <t>4.12</t>
  </si>
  <si>
    <t>Dobava in vgraditev rešetke iz duktilne litine z nosilnostjo 400 kN s prerezom 400/400 mm, kompletno z nosilnim okroglim betonskim okvirjem s temeljenjem ob jašku.</t>
  </si>
  <si>
    <t>4.13</t>
  </si>
  <si>
    <t>Dobava in vgraditev pokrova iz ojačenega cementnega betona, krožnega prereza s premerom 80 cm, kompletno z nosilnim okroglim betonskim okvirjem s temeljenjem ob jašku.</t>
  </si>
  <si>
    <t>4.14</t>
  </si>
  <si>
    <t>Dobava in vgraditev pokrova iz ojačenega cementnega betona, krožnega prereza s premerom 120 cm, kompletno z nosilnim okroglim betonskim okvirjem s temeljenjem ob jašku.</t>
  </si>
  <si>
    <t>4.15</t>
  </si>
  <si>
    <t>Dvig (do 50 cm) obstoječega jaška iz cementnega betona, krožnega prereza s premerom 60 do 80 cm ali kvadratnega prereza do 60/60 cm</t>
  </si>
  <si>
    <t>4.16</t>
  </si>
  <si>
    <t>Dobava in vgraditev prepusta krožnega prereza iz cevi iz polietilena DN 400, nazivna togost SN8, položenega na betonsko podlogo C12/15 debeline 15 cm. Izkop za prepust in zasutje prepusta upoštevano v postavki zemeljskih del 2.3, 2.7.</t>
  </si>
  <si>
    <t>4.17</t>
  </si>
  <si>
    <t>Dobava in vgraditev prepusta krožnega prereza iz cevi iz polietilena DN 800, nazivna togost SN8, položenega na betonsko podlogo C12/15 debeline 15 cm. Izkop za prepust in zasutje prepusta upoštevano v postavki zemeljskih del 2.3, 2.7.</t>
  </si>
  <si>
    <t>5.0</t>
  </si>
  <si>
    <t>PROMETNA OPREMA IN SIGNALIZACIJA</t>
  </si>
  <si>
    <t>Dobava in vgraditev jeklene varnostne ograje, vključno vse elemente, za nivo zadrževanja H2 in za delovno širino W5 vključno z motoristično letvijo.</t>
  </si>
  <si>
    <t>5.3</t>
  </si>
  <si>
    <t>Dobava in vgraditev krožne zaključnicevrste Za-F</t>
  </si>
  <si>
    <r>
      <t>Izdelava tankoslojne vzdolžne prekinjene označbe na vozišču z enokomponentno belo barvo, vključno 250 g/m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 posipa z drobci / kroglicami stekla, strojno, debelina plasti suhe snovi 250 mm, širina črte 10 cm</t>
    </r>
  </si>
  <si>
    <r>
      <t>Dobava in polaganje geotekstila 200 g/m</t>
    </r>
    <r>
      <rPr>
        <vertAlign val="superscript"/>
        <sz val="11"/>
        <rFont val="Calibri"/>
        <family val="2"/>
        <charset val="238"/>
      </rPr>
      <t>2</t>
    </r>
  </si>
  <si>
    <t>Rezanje asfaltne plasti s talno diamantno žago, debele do 10 cm in premaz stika z dilaplast namazom</t>
  </si>
  <si>
    <t>2)   Prav tako ni vključeno: odkupi zemljišč, prestavitev elektroenergetskega voda 10 kV, TK voda (zračni vod - 3 leseni stebri), vodovoda in javne razsvetljave na dolžini cca 90 m, izdelava geodetskega posnetka po izvedenih delih in vnos novih podatkov v kataster.</t>
  </si>
  <si>
    <t>Zavarovanje dna kadunjastega jarka s plastjo bitumenskega betona, debelo 3 cm, in plastjo bituminiziranega drobljenca, debelo 7 cm, širokega 50 cm, kompletno z dobavo, dovozom in vgrajevanjem.</t>
  </si>
  <si>
    <t xml:space="preserve">Nabava materiala, vrtanje in vgradnja testnih </t>
  </si>
  <si>
    <t>vrtanje, nabava in vgradnja testnih sider</t>
  </si>
  <si>
    <t>(op.: čepasta folija se uporabi kot ločilna</t>
  </si>
  <si>
    <t>plast med betonom in zemljino med piloti)</t>
  </si>
  <si>
    <t>5 - pramenskih sider ter obremenilni</t>
  </si>
  <si>
    <t>kompl</t>
  </si>
  <si>
    <t xml:space="preserve">Zavarovanje gradbišča v času gradnje kompletne pilotne stene s popolno zaporo prometa </t>
  </si>
  <si>
    <t>zaščitnih pokrovov (opomba: izvedba</t>
  </si>
  <si>
    <t xml:space="preserve">zaščitnih pokrovov (opomba: izvedba s </t>
  </si>
  <si>
    <t>1)   V predračunu niso zajeta naslednja dela : gradbeni, projektantski in geološki nadzor, zunanja kontrola kakovosti.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</si>
</sst>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-1]_-;\-* #,##0.00\ [$€-1]_-;_-* &quot;-&quot;??\ [$€-1]_-;_-@_-"/>
    <numFmt numFmtId="165" formatCode="_-* #,##0.000\ _S_I_T_-;\-* #,##0.000\ _S_I_T_-;_-* &quot;-&quot;???\ _S_I_T_-;_-@_-"/>
    <numFmt numFmtId="166" formatCode="_-* #,##0.000\ [$€-1]_-;\-* #,##0.000\ [$€-1]_-;_-* &quot;-&quot;???\ [$€-1]_-;_-@_-"/>
    <numFmt numFmtId="167" formatCode="#,##0.00\ [$€-1]"/>
    <numFmt numFmtId="168" formatCode="0.0"/>
    <numFmt numFmtId="169" formatCode="#,##0.000"/>
  </numFmts>
  <fonts count="47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10"/>
      <name val="Arial CE"/>
      <family val="2"/>
      <charset val="238"/>
    </font>
    <font>
      <sz val="11"/>
      <name val="Myriad Pro"/>
      <family val="2"/>
    </font>
    <font>
      <sz val="11"/>
      <color indexed="10"/>
      <name val="Myriad Pro"/>
      <family val="2"/>
    </font>
    <font>
      <b/>
      <sz val="10"/>
      <name val="Arial CE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4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Arial"/>
      <family val="2"/>
      <charset val="238"/>
    </font>
    <font>
      <sz val="8"/>
      <name val="Arial"/>
      <family val="2"/>
    </font>
    <font>
      <sz val="8"/>
      <name val="SLO Arial"/>
      <charset val="238"/>
    </font>
    <font>
      <sz val="10"/>
      <name val="Arial"/>
      <family val="2"/>
      <charset val="238"/>
    </font>
    <font>
      <sz val="8"/>
      <name val="Arial CE"/>
      <family val="2"/>
    </font>
    <font>
      <sz val="8"/>
      <name val="Arial CE"/>
      <family val="2"/>
      <charset val="238"/>
    </font>
    <font>
      <sz val="8"/>
      <name val="Arial CE"/>
      <charset val="238"/>
    </font>
    <font>
      <sz val="10"/>
      <name val="Arial"/>
      <charset val="238"/>
    </font>
    <font>
      <b/>
      <sz val="10"/>
      <name val="Calibri"/>
      <family val="2"/>
      <charset val="238"/>
    </font>
    <font>
      <i/>
      <sz val="11"/>
      <color indexed="12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name val="Verdana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Arial Narrow"/>
      <family val="2"/>
      <charset val="238"/>
    </font>
    <font>
      <sz val="9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11"/>
      <color indexed="22"/>
      <name val="Calibri"/>
      <family val="2"/>
      <charset val="238"/>
    </font>
    <font>
      <sz val="10"/>
      <name val="Verdana"/>
    </font>
    <font>
      <sz val="10"/>
      <color indexed="10"/>
      <name val="Verdana"/>
    </font>
    <font>
      <sz val="10"/>
      <color indexed="60"/>
      <name val="Verdana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name val="Calibri"/>
      <family val="2"/>
      <charset val="238"/>
    </font>
    <font>
      <i/>
      <sz val="11"/>
      <name val="Calibri"/>
      <family val="2"/>
      <charset val="238"/>
    </font>
    <font>
      <sz val="14"/>
      <name val="Verdana"/>
    </font>
    <font>
      <sz val="11"/>
      <name val="Verdana"/>
    </font>
    <font>
      <sz val="10"/>
      <name val="Verdana"/>
    </font>
    <font>
      <i/>
      <sz val="10"/>
      <name val="Calibri"/>
      <family val="2"/>
      <charset val="238"/>
    </font>
    <font>
      <b/>
      <i/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</cellStyleXfs>
  <cellXfs count="478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165" fontId="4" fillId="0" borderId="0" xfId="0" applyNumberFormat="1" applyFont="1" applyBorder="1"/>
    <xf numFmtId="164" fontId="7" fillId="0" borderId="0" xfId="0" applyNumberFormat="1" applyFont="1" applyBorder="1" applyAlignment="1"/>
    <xf numFmtId="164" fontId="6" fillId="0" borderId="0" xfId="0" applyNumberFormat="1" applyFont="1" applyFill="1" applyBorder="1" applyAlignment="1">
      <alignment vertical="top"/>
    </xf>
    <xf numFmtId="0" fontId="8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quotePrefix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6" fontId="10" fillId="0" borderId="0" xfId="0" applyNumberFormat="1" applyFont="1" applyBorder="1" applyAlignment="1">
      <alignment horizontal="right" vertical="center"/>
    </xf>
    <xf numFmtId="164" fontId="12" fillId="0" borderId="0" xfId="0" applyNumberFormat="1" applyFont="1" applyFill="1" applyBorder="1" applyAlignment="1">
      <alignment vertical="top"/>
    </xf>
    <xf numFmtId="166" fontId="8" fillId="0" borderId="0" xfId="0" applyNumberFormat="1" applyFont="1" applyBorder="1" applyAlignment="1">
      <alignment vertical="center"/>
    </xf>
    <xf numFmtId="0" fontId="8" fillId="0" borderId="0" xfId="0" applyFont="1" applyFill="1" applyBorder="1"/>
    <xf numFmtId="0" fontId="12" fillId="0" borderId="0" xfId="0" applyFont="1" applyFill="1" applyBorder="1"/>
    <xf numFmtId="164" fontId="8" fillId="0" borderId="0" xfId="0" applyNumberFormat="1" applyFont="1" applyFill="1" applyBorder="1"/>
    <xf numFmtId="0" fontId="8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Border="1"/>
    <xf numFmtId="0" fontId="13" fillId="0" borderId="0" xfId="0" applyFont="1" applyAlignment="1">
      <alignment horizontal="center" vertical="center"/>
    </xf>
    <xf numFmtId="2" fontId="0" fillId="0" borderId="0" xfId="0" applyNumberForma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0" borderId="0" xfId="0" applyNumberFormat="1" applyFont="1"/>
    <xf numFmtId="0" fontId="10" fillId="0" borderId="0" xfId="0" applyFont="1"/>
    <xf numFmtId="0" fontId="10" fillId="0" borderId="0" xfId="0" applyFont="1" applyFill="1" applyBorder="1"/>
    <xf numFmtId="1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/>
    <xf numFmtId="0" fontId="10" fillId="0" borderId="0" xfId="0" quotePrefix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4" fontId="14" fillId="0" borderId="0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4" fontId="10" fillId="0" borderId="0" xfId="0" applyNumberFormat="1" applyFont="1" applyAlignment="1">
      <alignment horizontal="left" vertical="top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16" fontId="10" fillId="0" borderId="0" xfId="0" quotePrefix="1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horizontal="right" vertical="center"/>
    </xf>
    <xf numFmtId="1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top"/>
    </xf>
    <xf numFmtId="0" fontId="15" fillId="0" borderId="0" xfId="0" applyFont="1" applyFill="1" applyBorder="1"/>
    <xf numFmtId="1" fontId="10" fillId="0" borderId="0" xfId="0" applyNumberFormat="1" applyFont="1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10" fillId="0" borderId="1" xfId="0" applyFont="1" applyBorder="1"/>
    <xf numFmtId="164" fontId="10" fillId="0" borderId="1" xfId="0" applyNumberFormat="1" applyFont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16" fontId="10" fillId="0" borderId="0" xfId="0" quotePrefix="1" applyNumberFormat="1" applyFont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1" fontId="0" fillId="0" borderId="0" xfId="0" applyNumberFormat="1"/>
    <xf numFmtId="0" fontId="10" fillId="0" borderId="1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horizontal="right"/>
    </xf>
    <xf numFmtId="0" fontId="0" fillId="0" borderId="2" xfId="0" applyBorder="1"/>
    <xf numFmtId="0" fontId="10" fillId="0" borderId="0" xfId="0" applyFont="1" applyBorder="1" applyAlignment="1"/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justify" vertical="top"/>
    </xf>
    <xf numFmtId="169" fontId="0" fillId="0" borderId="0" xfId="0" applyNumberFormat="1" applyAlignment="1"/>
    <xf numFmtId="4" fontId="0" fillId="0" borderId="0" xfId="0" applyNumberFormat="1" applyAlignment="1"/>
    <xf numFmtId="164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/>
    <xf numFmtId="0" fontId="10" fillId="0" borderId="0" xfId="0" applyFont="1" applyFill="1"/>
    <xf numFmtId="164" fontId="10" fillId="0" borderId="0" xfId="0" applyNumberFormat="1" applyFont="1" applyFill="1"/>
    <xf numFmtId="0" fontId="14" fillId="0" borderId="0" xfId="0" applyFont="1" applyFill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10" fillId="0" borderId="1" xfId="0" applyFont="1" applyBorder="1" applyAlignment="1">
      <alignment horizontal="center"/>
    </xf>
    <xf numFmtId="0" fontId="16" fillId="0" borderId="3" xfId="0" applyFont="1" applyBorder="1" applyAlignment="1">
      <alignment horizontal="justify" vertical="top" wrapText="1"/>
    </xf>
    <xf numFmtId="2" fontId="16" fillId="0" borderId="3" xfId="0" applyNumberFormat="1" applyFont="1" applyFill="1" applyBorder="1" applyAlignment="1">
      <alignment horizontal="center" wrapText="1"/>
    </xf>
    <xf numFmtId="167" fontId="19" fillId="0" borderId="3" xfId="6" applyNumberFormat="1" applyFont="1" applyBorder="1"/>
    <xf numFmtId="167" fontId="17" fillId="0" borderId="3" xfId="6" applyNumberFormat="1" applyFont="1" applyBorder="1" applyAlignment="1"/>
    <xf numFmtId="0" fontId="16" fillId="0" borderId="0" xfId="0" applyFont="1" applyBorder="1" applyAlignment="1">
      <alignment horizontal="center" vertical="top" wrapText="1"/>
    </xf>
    <xf numFmtId="9" fontId="0" fillId="0" borderId="0" xfId="0" applyNumberFormat="1"/>
    <xf numFmtId="0" fontId="16" fillId="0" borderId="0" xfId="0" applyFont="1" applyBorder="1" applyAlignment="1">
      <alignment horizontal="justify" vertical="top" wrapText="1"/>
    </xf>
    <xf numFmtId="2" fontId="16" fillId="0" borderId="0" xfId="0" applyNumberFormat="1" applyFont="1" applyFill="1" applyBorder="1" applyAlignment="1">
      <alignment horizontal="center" wrapText="1"/>
    </xf>
    <xf numFmtId="4" fontId="17" fillId="0" borderId="0" xfId="6" applyNumberFormat="1" applyFont="1" applyBorder="1" applyAlignment="1"/>
    <xf numFmtId="167" fontId="19" fillId="0" borderId="0" xfId="6" applyNumberFormat="1" applyFont="1" applyBorder="1"/>
    <xf numFmtId="167" fontId="17" fillId="0" borderId="0" xfId="6" applyNumberFormat="1" applyFont="1" applyBorder="1" applyAlignment="1"/>
    <xf numFmtId="4" fontId="17" fillId="0" borderId="0" xfId="6" applyNumberFormat="1" applyFont="1" applyFill="1" applyBorder="1" applyAlignment="1"/>
    <xf numFmtId="0" fontId="0" fillId="0" borderId="0" xfId="0" applyAlignment="1"/>
    <xf numFmtId="0" fontId="10" fillId="0" borderId="0" xfId="0" quotePrefix="1" applyFont="1" applyAlignment="1">
      <alignment horizontal="center"/>
    </xf>
    <xf numFmtId="4" fontId="20" fillId="0" borderId="3" xfId="0" applyNumberFormat="1" applyFont="1" applyFill="1" applyBorder="1" applyAlignment="1">
      <alignment horizontal="center" vertical="justify"/>
    </xf>
    <xf numFmtId="4" fontId="21" fillId="0" borderId="4" xfId="0" applyNumberFormat="1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justify" wrapText="1"/>
    </xf>
    <xf numFmtId="4" fontId="20" fillId="0" borderId="3" xfId="4" applyNumberFormat="1" applyFont="1" applyFill="1" applyBorder="1" applyAlignment="1">
      <alignment horizontal="right"/>
    </xf>
    <xf numFmtId="4" fontId="20" fillId="0" borderId="5" xfId="0" applyNumberFormat="1" applyFont="1" applyFill="1" applyBorder="1"/>
    <xf numFmtId="4" fontId="20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justify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4" fontId="20" fillId="0" borderId="3" xfId="4" applyNumberFormat="1" applyFont="1" applyFill="1" applyBorder="1" applyAlignment="1">
      <alignment horizontal="right" vertical="center"/>
    </xf>
    <xf numFmtId="167" fontId="19" fillId="0" borderId="3" xfId="6" applyNumberFormat="1" applyFont="1" applyBorder="1" applyAlignment="1">
      <alignment vertical="center"/>
    </xf>
    <xf numFmtId="4" fontId="20" fillId="0" borderId="5" xfId="0" applyNumberFormat="1" applyFont="1" applyFill="1" applyBorder="1" applyAlignment="1">
      <alignment vertical="center"/>
    </xf>
    <xf numFmtId="167" fontId="17" fillId="0" borderId="3" xfId="6" applyNumberFormat="1" applyFont="1" applyBorder="1" applyAlignment="1">
      <alignment vertical="center"/>
    </xf>
    <xf numFmtId="0" fontId="10" fillId="0" borderId="1" xfId="0" applyFont="1" applyBorder="1" applyAlignment="1"/>
    <xf numFmtId="2" fontId="10" fillId="0" borderId="0" xfId="0" applyNumberFormat="1" applyFont="1" applyBorder="1" applyAlignment="1">
      <alignment horizontal="center"/>
    </xf>
    <xf numFmtId="0" fontId="10" fillId="0" borderId="0" xfId="0" quotePrefix="1" applyFont="1" applyFill="1" applyBorder="1" applyAlignment="1">
      <alignment horizontal="center" vertical="center"/>
    </xf>
    <xf numFmtId="16" fontId="10" fillId="0" borderId="0" xfId="0" quotePrefix="1" applyNumberFormat="1" applyFont="1" applyFill="1" applyBorder="1" applyAlignment="1">
      <alignment horizontal="center"/>
    </xf>
    <xf numFmtId="4" fontId="20" fillId="0" borderId="4" xfId="0" applyNumberFormat="1" applyFont="1" applyFill="1" applyBorder="1" applyAlignment="1">
      <alignment horizontal="center" vertical="justify"/>
    </xf>
    <xf numFmtId="0" fontId="20" fillId="0" borderId="4" xfId="0" applyFont="1" applyFill="1" applyBorder="1" applyAlignment="1">
      <alignment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0" fontId="8" fillId="0" borderId="0" xfId="0" applyFont="1" applyFill="1"/>
    <xf numFmtId="166" fontId="10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4" fontId="8" fillId="0" borderId="0" xfId="0" quotePrefix="1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0" fillId="0" borderId="2" xfId="4" applyFont="1" applyBorder="1"/>
    <xf numFmtId="4" fontId="10" fillId="0" borderId="6" xfId="4" applyNumberFormat="1" applyFont="1" applyBorder="1"/>
    <xf numFmtId="0" fontId="10" fillId="0" borderId="0" xfId="4" applyFont="1" applyBorder="1"/>
    <xf numFmtId="4" fontId="10" fillId="0" borderId="5" xfId="4" applyNumberFormat="1" applyFont="1" applyBorder="1"/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/>
    <xf numFmtId="4" fontId="28" fillId="0" borderId="0" xfId="0" applyNumberFormat="1" applyFont="1"/>
    <xf numFmtId="0" fontId="28" fillId="0" borderId="0" xfId="0" applyFont="1" applyBorder="1"/>
    <xf numFmtId="4" fontId="28" fillId="0" borderId="0" xfId="0" applyNumberFormat="1" applyFont="1" applyBorder="1"/>
    <xf numFmtId="0" fontId="29" fillId="0" borderId="0" xfId="0" applyFont="1" applyBorder="1"/>
    <xf numFmtId="0" fontId="0" fillId="0" borderId="0" xfId="0" applyFill="1"/>
    <xf numFmtId="16" fontId="10" fillId="0" borderId="0" xfId="0" quotePrefix="1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justify" vertical="top" wrapText="1"/>
    </xf>
    <xf numFmtId="0" fontId="30" fillId="0" borderId="0" xfId="2" applyFont="1" applyFill="1" applyBorder="1" applyAlignment="1">
      <alignment vertical="top" wrapText="1"/>
    </xf>
    <xf numFmtId="4" fontId="20" fillId="0" borderId="0" xfId="0" applyNumberFormat="1" applyFont="1" applyFill="1" applyBorder="1" applyAlignment="1">
      <alignment horizontal="center" vertical="justify"/>
    </xf>
    <xf numFmtId="0" fontId="16" fillId="0" borderId="0" xfId="0" applyFont="1" applyFill="1" applyBorder="1" applyAlignment="1">
      <alignment horizontal="justify" wrapText="1"/>
    </xf>
    <xf numFmtId="4" fontId="20" fillId="0" borderId="0" xfId="4" applyNumberFormat="1" applyFont="1" applyFill="1" applyBorder="1" applyAlignment="1">
      <alignment horizontal="right"/>
    </xf>
    <xf numFmtId="4" fontId="20" fillId="0" borderId="0" xfId="0" applyNumberFormat="1" applyFont="1" applyFill="1" applyBorder="1"/>
    <xf numFmtId="0" fontId="2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left"/>
    </xf>
    <xf numFmtId="164" fontId="9" fillId="0" borderId="0" xfId="0" applyNumberFormat="1" applyFont="1" applyFill="1" applyBorder="1" applyAlignment="1">
      <alignment vertical="center"/>
    </xf>
    <xf numFmtId="16" fontId="9" fillId="0" borderId="0" xfId="0" quotePrefix="1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 horizontal="left"/>
    </xf>
    <xf numFmtId="167" fontId="25" fillId="0" borderId="0" xfId="0" applyNumberFormat="1" applyFont="1" applyFill="1"/>
    <xf numFmtId="167" fontId="0" fillId="0" borderId="0" xfId="0" applyNumberFormat="1" applyFill="1"/>
    <xf numFmtId="0" fontId="0" fillId="0" borderId="0" xfId="0" applyFill="1" applyBorder="1"/>
    <xf numFmtId="164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center"/>
    </xf>
    <xf numFmtId="0" fontId="10" fillId="0" borderId="1" xfId="0" applyFont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39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0" fontId="24" fillId="0" borderId="0" xfId="6" applyFont="1" applyFill="1" applyBorder="1" applyAlignment="1">
      <alignment horizontal="center" vertical="center" wrapText="1"/>
    </xf>
    <xf numFmtId="0" fontId="24" fillId="0" borderId="0" xfId="4" applyFont="1" applyFill="1" applyBorder="1"/>
    <xf numFmtId="4" fontId="24" fillId="0" borderId="0" xfId="4" applyNumberFormat="1" applyFont="1" applyFill="1" applyBorder="1"/>
    <xf numFmtId="167" fontId="24" fillId="0" borderId="0" xfId="6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24" fillId="0" borderId="0" xfId="4" applyFont="1" applyFill="1" applyBorder="1" applyAlignment="1">
      <alignment horizontal="center"/>
    </xf>
    <xf numFmtId="4" fontId="24" fillId="0" borderId="0" xfId="4" applyNumberFormat="1" applyFont="1" applyFill="1" applyBorder="1" applyAlignment="1">
      <alignment horizontal="center"/>
    </xf>
    <xf numFmtId="0" fontId="31" fillId="0" borderId="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8" fillId="0" borderId="0" xfId="0" applyFont="1" applyFill="1" applyAlignment="1">
      <alignment horizontal="left"/>
    </xf>
    <xf numFmtId="16" fontId="33" fillId="0" borderId="0" xfId="0" quotePrefix="1" applyNumberFormat="1" applyFont="1" applyBorder="1" applyAlignment="1">
      <alignment horizontal="center"/>
    </xf>
    <xf numFmtId="0" fontId="33" fillId="0" borderId="0" xfId="0" quotePrefix="1" applyFont="1" applyBorder="1" applyAlignment="1">
      <alignment horizontal="center"/>
    </xf>
    <xf numFmtId="0" fontId="34" fillId="0" borderId="0" xfId="0" applyFont="1"/>
    <xf numFmtId="49" fontId="20" fillId="0" borderId="0" xfId="0" applyNumberFormat="1" applyFont="1" applyFill="1" applyBorder="1" applyAlignment="1">
      <alignment horizontal="center" vertical="top"/>
    </xf>
    <xf numFmtId="49" fontId="16" fillId="0" borderId="0" xfId="0" applyNumberFormat="1" applyFont="1" applyFill="1" applyBorder="1" applyAlignment="1">
      <alignment horizontal="justify" wrapText="1"/>
    </xf>
    <xf numFmtId="4" fontId="20" fillId="0" borderId="0" xfId="0" applyNumberFormat="1" applyFont="1" applyFill="1" applyBorder="1" applyAlignment="1">
      <alignment horizontal="right"/>
    </xf>
    <xf numFmtId="167" fontId="19" fillId="0" borderId="0" xfId="6" applyNumberFormat="1" applyFont="1" applyFill="1" applyBorder="1"/>
    <xf numFmtId="167" fontId="17" fillId="0" borderId="0" xfId="6" applyNumberFormat="1" applyFont="1" applyFill="1" applyBorder="1" applyAlignment="1"/>
    <xf numFmtId="168" fontId="10" fillId="0" borderId="0" xfId="0" applyNumberFormat="1" applyFont="1" applyBorder="1" applyAlignment="1">
      <alignment horizontal="center"/>
    </xf>
    <xf numFmtId="167" fontId="10" fillId="0" borderId="0" xfId="6" applyNumberFormat="1" applyFont="1" applyBorder="1"/>
    <xf numFmtId="164" fontId="8" fillId="0" borderId="0" xfId="0" applyNumberFormat="1" applyFont="1" applyFill="1" applyBorder="1" applyAlignment="1">
      <alignment horizontal="right"/>
    </xf>
    <xf numFmtId="167" fontId="0" fillId="0" borderId="0" xfId="0" applyNumberFormat="1"/>
    <xf numFmtId="167" fontId="36" fillId="0" borderId="0" xfId="0" applyNumberFormat="1" applyFont="1"/>
    <xf numFmtId="0" fontId="31" fillId="0" borderId="0" xfId="0" applyFont="1" applyBorder="1"/>
    <xf numFmtId="164" fontId="9" fillId="0" borderId="0" xfId="0" applyNumberFormat="1" applyFont="1" applyFill="1" applyAlignment="1">
      <alignment vertical="center"/>
    </xf>
    <xf numFmtId="39" fontId="23" fillId="2" borderId="7" xfId="0" applyNumberFormat="1" applyFont="1" applyFill="1" applyBorder="1" applyAlignment="1">
      <alignment horizontal="left" vertical="center" wrapText="1"/>
    </xf>
    <xf numFmtId="39" fontId="23" fillId="2" borderId="8" xfId="0" applyNumberFormat="1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49" fontId="23" fillId="2" borderId="9" xfId="0" applyNumberFormat="1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168" fontId="0" fillId="0" borderId="0" xfId="0" applyNumberFormat="1"/>
    <xf numFmtId="167" fontId="35" fillId="0" borderId="0" xfId="0" applyNumberFormat="1" applyFont="1" applyFill="1"/>
    <xf numFmtId="167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/>
    <xf numFmtId="2" fontId="0" fillId="0" borderId="0" xfId="0" applyNumberFormat="1" applyFill="1" applyBorder="1"/>
    <xf numFmtId="0" fontId="8" fillId="0" borderId="10" xfId="5" applyFont="1" applyBorder="1" applyAlignment="1">
      <alignment horizontal="left" vertical="center" wrapText="1"/>
    </xf>
    <xf numFmtId="0" fontId="8" fillId="0" borderId="2" xfId="4" applyFont="1" applyBorder="1"/>
    <xf numFmtId="4" fontId="8" fillId="0" borderId="6" xfId="4" applyNumberFormat="1" applyFont="1" applyBorder="1"/>
    <xf numFmtId="0" fontId="8" fillId="0" borderId="4" xfId="0" applyFont="1" applyBorder="1" applyAlignment="1">
      <alignment horizontal="left" wrapText="1"/>
    </xf>
    <xf numFmtId="0" fontId="8" fillId="0" borderId="0" xfId="4" applyFont="1" applyBorder="1"/>
    <xf numFmtId="4" fontId="8" fillId="0" borderId="5" xfId="4" applyNumberFormat="1" applyFont="1" applyBorder="1"/>
    <xf numFmtId="167" fontId="10" fillId="0" borderId="0" xfId="6" applyNumberFormat="1" applyFont="1" applyFill="1" applyBorder="1" applyAlignment="1">
      <alignment horizontal="right" vertical="center" wrapText="1"/>
    </xf>
    <xf numFmtId="167" fontId="9" fillId="0" borderId="0" xfId="6" applyNumberFormat="1" applyFont="1" applyFill="1" applyBorder="1" applyAlignment="1">
      <alignment horizontal="right" vertical="center" wrapText="1"/>
    </xf>
    <xf numFmtId="16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7" fontId="10" fillId="0" borderId="3" xfId="6" applyNumberFormat="1" applyFont="1" applyFill="1" applyBorder="1" applyAlignment="1">
      <alignment horizontal="right" vertical="center" wrapText="1"/>
    </xf>
    <xf numFmtId="164" fontId="10" fillId="0" borderId="3" xfId="0" applyNumberFormat="1" applyFont="1" applyBorder="1" applyAlignment="1">
      <alignment vertical="center"/>
    </xf>
    <xf numFmtId="167" fontId="10" fillId="0" borderId="11" xfId="6" applyNumberFormat="1" applyFont="1" applyFill="1" applyBorder="1" applyAlignment="1">
      <alignment horizontal="right" vertical="center" wrapText="1"/>
    </xf>
    <xf numFmtId="167" fontId="10" fillId="0" borderId="1" xfId="6" applyNumberFormat="1" applyFont="1" applyFill="1" applyBorder="1" applyAlignment="1">
      <alignment horizontal="right" vertical="center" wrapText="1"/>
    </xf>
    <xf numFmtId="167" fontId="9" fillId="0" borderId="1" xfId="6" applyNumberFormat="1" applyFont="1" applyFill="1" applyBorder="1" applyAlignment="1">
      <alignment horizontal="right" vertical="center" wrapText="1"/>
    </xf>
    <xf numFmtId="164" fontId="10" fillId="0" borderId="11" xfId="0" applyNumberFormat="1" applyFont="1" applyBorder="1" applyAlignment="1">
      <alignment vertical="center"/>
    </xf>
    <xf numFmtId="167" fontId="10" fillId="0" borderId="3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2" fontId="8" fillId="0" borderId="0" xfId="0" applyNumberFormat="1" applyFont="1" applyBorder="1"/>
    <xf numFmtId="0" fontId="9" fillId="0" borderId="0" xfId="0" applyFont="1" applyBorder="1" applyAlignment="1">
      <alignment horizontal="center" vertical="center"/>
    </xf>
    <xf numFmtId="0" fontId="14" fillId="0" borderId="0" xfId="0" applyFont="1" applyFill="1" applyBorder="1"/>
    <xf numFmtId="0" fontId="10" fillId="0" borderId="0" xfId="0" quotePrefix="1" applyFont="1" applyFill="1" applyBorder="1"/>
    <xf numFmtId="0" fontId="10" fillId="0" borderId="0" xfId="0" applyFont="1" applyFill="1" applyBorder="1" applyAlignment="1">
      <alignment vertical="distributed" wrapText="1"/>
    </xf>
    <xf numFmtId="0" fontId="0" fillId="0" borderId="0" xfId="0" applyAlignment="1">
      <alignment horizontal="justify" wrapText="1"/>
    </xf>
    <xf numFmtId="0" fontId="10" fillId="0" borderId="0" xfId="0" applyFont="1" applyAlignment="1">
      <alignment horizontal="justify" wrapText="1"/>
    </xf>
    <xf numFmtId="16" fontId="10" fillId="0" borderId="0" xfId="0" quotePrefix="1" applyNumberFormat="1" applyFont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39" fontId="9" fillId="0" borderId="0" xfId="0" applyNumberFormat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vertical="center"/>
    </xf>
    <xf numFmtId="164" fontId="8" fillId="0" borderId="0" xfId="0" applyNumberFormat="1" applyFont="1"/>
    <xf numFmtId="0" fontId="10" fillId="0" borderId="0" xfId="0" quotePrefix="1" applyFont="1" applyAlignment="1">
      <alignment horizontal="center" vertical="top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/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164" fontId="9" fillId="0" borderId="0" xfId="0" applyNumberFormat="1" applyFont="1"/>
    <xf numFmtId="49" fontId="2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justify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4" fontId="20" fillId="0" borderId="0" xfId="4" applyNumberFormat="1" applyFont="1" applyFill="1" applyBorder="1" applyAlignment="1">
      <alignment horizontal="right" vertical="center"/>
    </xf>
    <xf numFmtId="167" fontId="19" fillId="0" borderId="0" xfId="6" applyNumberFormat="1" applyFont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167" fontId="17" fillId="0" borderId="0" xfId="6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0" fillId="0" borderId="1" xfId="0" applyFill="1" applyBorder="1"/>
    <xf numFmtId="0" fontId="2" fillId="0" borderId="0" xfId="0" applyFont="1"/>
    <xf numFmtId="0" fontId="10" fillId="0" borderId="2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0" fontId="10" fillId="0" borderId="10" xfId="5" applyFont="1" applyBorder="1" applyAlignment="1">
      <alignment horizontal="left" vertical="center" wrapText="1"/>
    </xf>
    <xf numFmtId="0" fontId="10" fillId="0" borderId="7" xfId="5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wrapText="1"/>
    </xf>
    <xf numFmtId="0" fontId="31" fillId="0" borderId="0" xfId="0" applyFont="1"/>
    <xf numFmtId="4" fontId="37" fillId="0" borderId="0" xfId="1" applyNumberFormat="1" applyFont="1" applyFill="1" applyBorder="1" applyAlignment="1">
      <alignment vertical="center"/>
    </xf>
    <xf numFmtId="0" fontId="28" fillId="0" borderId="0" xfId="0" applyFont="1" applyFill="1"/>
    <xf numFmtId="0" fontId="28" fillId="0" borderId="0" xfId="0" applyFont="1" applyFill="1" applyBorder="1"/>
    <xf numFmtId="4" fontId="28" fillId="0" borderId="0" xfId="0" applyNumberFormat="1" applyFont="1" applyFill="1" applyBorder="1"/>
    <xf numFmtId="2" fontId="0" fillId="0" borderId="0" xfId="0" applyNumberFormat="1" applyFill="1"/>
    <xf numFmtId="0" fontId="29" fillId="0" borderId="0" xfId="0" applyFont="1" applyFill="1" applyBorder="1"/>
    <xf numFmtId="0" fontId="29" fillId="0" borderId="0" xfId="0" applyFont="1" applyFill="1"/>
    <xf numFmtId="0" fontId="34" fillId="0" borderId="0" xfId="0" applyFont="1" applyFill="1"/>
    <xf numFmtId="4" fontId="28" fillId="0" borderId="0" xfId="0" applyNumberFormat="1" applyFont="1" applyFill="1"/>
    <xf numFmtId="2" fontId="28" fillId="0" borderId="0" xfId="0" applyNumberFormat="1" applyFont="1" applyFill="1"/>
    <xf numFmtId="164" fontId="0" fillId="0" borderId="0" xfId="0" applyNumberFormat="1" applyFill="1"/>
    <xf numFmtId="2" fontId="28" fillId="0" borderId="0" xfId="0" applyNumberFormat="1" applyFont="1" applyFill="1" applyBorder="1"/>
    <xf numFmtId="4" fontId="0" fillId="0" borderId="0" xfId="0" applyNumberFormat="1" applyFill="1" applyBorder="1"/>
    <xf numFmtId="168" fontId="0" fillId="0" borderId="0" xfId="0" applyNumberFormat="1" applyFill="1" applyBorder="1"/>
    <xf numFmtId="4" fontId="37" fillId="0" borderId="0" xfId="1" applyNumberFormat="1" applyFont="1" applyFill="1" applyBorder="1" applyAlignment="1">
      <alignment horizontal="right" vertical="center"/>
    </xf>
    <xf numFmtId="0" fontId="37" fillId="0" borderId="0" xfId="0" applyFont="1" applyFill="1" applyBorder="1"/>
    <xf numFmtId="0" fontId="40" fillId="0" borderId="0" xfId="0" applyFont="1" applyAlignment="1">
      <alignment vertical="center"/>
    </xf>
    <xf numFmtId="4" fontId="39" fillId="0" borderId="0" xfId="0" applyNumberFormat="1" applyFont="1" applyFill="1" applyBorder="1"/>
    <xf numFmtId="0" fontId="38" fillId="0" borderId="0" xfId="0" applyFont="1" applyFill="1" applyBorder="1"/>
    <xf numFmtId="0" fontId="39" fillId="0" borderId="0" xfId="0" applyFont="1" applyFill="1" applyBorder="1"/>
    <xf numFmtId="4" fontId="38" fillId="0" borderId="0" xfId="0" applyNumberFormat="1" applyFont="1" applyFill="1" applyBorder="1"/>
    <xf numFmtId="0" fontId="39" fillId="0" borderId="0" xfId="0" applyFont="1" applyFill="1" applyBorder="1" applyAlignment="1">
      <alignment horizontal="right"/>
    </xf>
    <xf numFmtId="0" fontId="9" fillId="0" borderId="0" xfId="0" applyFont="1" applyBorder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0" xfId="0" quotePrefix="1" applyFont="1" applyBorder="1" applyAlignment="1">
      <alignment horizontal="center" vertical="top" wrapText="1"/>
    </xf>
    <xf numFmtId="49" fontId="10" fillId="0" borderId="0" xfId="1" applyNumberFormat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horizontal="center"/>
    </xf>
    <xf numFmtId="2" fontId="10" fillId="0" borderId="0" xfId="3" applyNumberFormat="1" applyFont="1" applyFill="1" applyBorder="1" applyAlignment="1">
      <alignment horizontal="right" wrapText="1"/>
    </xf>
    <xf numFmtId="164" fontId="10" fillId="0" borderId="0" xfId="1" applyNumberFormat="1" applyFont="1" applyFill="1" applyBorder="1" applyAlignment="1">
      <alignment horizontal="right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vertical="top" wrapText="1"/>
    </xf>
    <xf numFmtId="0" fontId="9" fillId="0" borderId="0" xfId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horizontal="right" vertical="center"/>
    </xf>
    <xf numFmtId="49" fontId="10" fillId="0" borderId="0" xfId="1" quotePrefix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4" fontId="10" fillId="0" borderId="0" xfId="1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horizontal="right" vertical="center"/>
    </xf>
    <xf numFmtId="4" fontId="10" fillId="0" borderId="0" xfId="1" applyNumberFormat="1" applyFont="1" applyFill="1" applyBorder="1" applyAlignment="1">
      <alignment horizontal="right" vertical="center"/>
    </xf>
    <xf numFmtId="49" fontId="10" fillId="0" borderId="0" xfId="1" quotePrefix="1" applyNumberFormat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vertical="center" wrapText="1"/>
    </xf>
    <xf numFmtId="4" fontId="10" fillId="0" borderId="0" xfId="1" applyNumberFormat="1" applyFont="1" applyFill="1" applyBorder="1" applyAlignment="1">
      <alignment horizontal="right"/>
    </xf>
    <xf numFmtId="49" fontId="9" fillId="0" borderId="0" xfId="1" applyNumberFormat="1" applyFont="1" applyFill="1" applyBorder="1" applyAlignment="1">
      <alignment vertical="top" wrapText="1"/>
    </xf>
    <xf numFmtId="0" fontId="10" fillId="0" borderId="0" xfId="1" applyFont="1" applyFill="1" applyBorder="1" applyAlignment="1">
      <alignment vertical="top" wrapText="1"/>
    </xf>
    <xf numFmtId="49" fontId="10" fillId="0" borderId="0" xfId="1" quotePrefix="1" applyNumberFormat="1" applyFont="1" applyFill="1" applyBorder="1" applyAlignment="1">
      <alignment horizontal="center" vertical="top" wrapText="1"/>
    </xf>
    <xf numFmtId="49" fontId="9" fillId="0" borderId="0" xfId="1" applyNumberFormat="1" applyFont="1" applyFill="1" applyBorder="1" applyAlignment="1">
      <alignment horizontal="center" vertical="top" wrapText="1"/>
    </xf>
    <xf numFmtId="164" fontId="10" fillId="0" borderId="0" xfId="1" applyNumberFormat="1" applyFont="1" applyFill="1" applyBorder="1" applyAlignment="1">
      <alignment vertical="center"/>
    </xf>
    <xf numFmtId="2" fontId="10" fillId="0" borderId="0" xfId="3" applyNumberFormat="1" applyFont="1" applyBorder="1" applyAlignment="1">
      <alignment horizontal="right" wrapText="1"/>
    </xf>
    <xf numFmtId="0" fontId="10" fillId="0" borderId="0" xfId="3" applyFont="1" applyFill="1" applyBorder="1" applyAlignment="1">
      <alignment horizontal="right" wrapText="1"/>
    </xf>
    <xf numFmtId="0" fontId="40" fillId="0" borderId="0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49" fontId="9" fillId="0" borderId="1" xfId="1" applyNumberFormat="1" applyFont="1" applyFill="1" applyBorder="1" applyAlignment="1">
      <alignment horizontal="center" vertical="top"/>
    </xf>
    <xf numFmtId="0" fontId="9" fillId="0" borderId="1" xfId="1" applyFont="1" applyFill="1" applyBorder="1" applyAlignment="1">
      <alignment vertical="top" wrapText="1"/>
    </xf>
    <xf numFmtId="164" fontId="9" fillId="0" borderId="0" xfId="1" applyNumberFormat="1" applyFont="1" applyFill="1" applyBorder="1" applyAlignment="1">
      <alignment vertical="center"/>
    </xf>
    <xf numFmtId="0" fontId="41" fillId="0" borderId="0" xfId="1" applyFont="1" applyFill="1" applyBorder="1" applyAlignment="1">
      <alignment vertical="center"/>
    </xf>
    <xf numFmtId="49" fontId="10" fillId="0" borderId="1" xfId="1" applyNumberFormat="1" applyFont="1" applyFill="1" applyBorder="1" applyAlignment="1">
      <alignment horizontal="center" vertical="top"/>
    </xf>
    <xf numFmtId="0" fontId="10" fillId="0" borderId="1" xfId="1" applyFont="1" applyFill="1" applyBorder="1" applyAlignment="1">
      <alignment vertical="top" wrapText="1"/>
    </xf>
    <xf numFmtId="4" fontId="10" fillId="0" borderId="1" xfId="1" applyNumberFormat="1" applyFont="1" applyFill="1" applyBorder="1" applyAlignment="1">
      <alignment horizontal="right" vertical="center"/>
    </xf>
    <xf numFmtId="164" fontId="10" fillId="0" borderId="1" xfId="1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/>
    <xf numFmtId="164" fontId="9" fillId="0" borderId="0" xfId="0" applyNumberFormat="1" applyFont="1" applyFill="1" applyBorder="1"/>
    <xf numFmtId="0" fontId="9" fillId="0" borderId="1" xfId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vertical="center"/>
    </xf>
    <xf numFmtId="164" fontId="9" fillId="0" borderId="1" xfId="1" applyNumberFormat="1" applyFont="1" applyFill="1" applyBorder="1" applyAlignment="1">
      <alignment horizontal="right" vertical="center"/>
    </xf>
    <xf numFmtId="49" fontId="10" fillId="0" borderId="0" xfId="1" applyNumberFormat="1" applyFont="1" applyFill="1" applyBorder="1" applyAlignment="1">
      <alignment horizontal="center" vertical="center"/>
    </xf>
    <xf numFmtId="0" fontId="10" fillId="0" borderId="0" xfId="3" applyFont="1" applyBorder="1" applyAlignment="1">
      <alignment vertical="top" wrapText="1"/>
    </xf>
    <xf numFmtId="0" fontId="10" fillId="0" borderId="0" xfId="3" applyFont="1" applyFill="1" applyBorder="1" applyAlignment="1">
      <alignment vertical="top" wrapText="1"/>
    </xf>
    <xf numFmtId="0" fontId="10" fillId="0" borderId="0" xfId="3" applyFont="1" applyFill="1" applyBorder="1" applyAlignment="1">
      <alignment vertical="top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49" fontId="9" fillId="0" borderId="12" xfId="1" applyNumberFormat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vertical="center"/>
    </xf>
    <xf numFmtId="0" fontId="10" fillId="0" borderId="1" xfId="3" applyFont="1" applyFill="1" applyBorder="1" applyAlignment="1">
      <alignment vertical="top" wrapText="1"/>
    </xf>
    <xf numFmtId="0" fontId="10" fillId="0" borderId="1" xfId="1" applyFont="1" applyFill="1" applyBorder="1" applyAlignment="1">
      <alignment horizontal="center"/>
    </xf>
    <xf numFmtId="2" fontId="10" fillId="0" borderId="1" xfId="3" applyNumberFormat="1" applyFont="1" applyBorder="1" applyAlignment="1">
      <alignment horizontal="right" wrapText="1"/>
    </xf>
    <xf numFmtId="164" fontId="10" fillId="0" borderId="1" xfId="1" applyNumberFormat="1" applyFont="1" applyFill="1" applyBorder="1" applyAlignment="1">
      <alignment horizontal="right"/>
    </xf>
    <xf numFmtId="49" fontId="10" fillId="0" borderId="1" xfId="1" quotePrefix="1" applyNumberFormat="1" applyFont="1" applyFill="1" applyBorder="1" applyAlignment="1">
      <alignment horizontal="center" vertical="top"/>
    </xf>
    <xf numFmtId="2" fontId="10" fillId="0" borderId="1" xfId="3" applyNumberFormat="1" applyFont="1" applyFill="1" applyBorder="1" applyAlignment="1">
      <alignment horizontal="right" wrapText="1"/>
    </xf>
    <xf numFmtId="0" fontId="40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/>
    <xf numFmtId="0" fontId="40" fillId="0" borderId="0" xfId="0" applyFont="1" applyFill="1" applyBorder="1"/>
    <xf numFmtId="0" fontId="40" fillId="0" borderId="0" xfId="0" applyFont="1" applyFill="1" applyAlignment="1">
      <alignment vertical="center"/>
    </xf>
    <xf numFmtId="0" fontId="31" fillId="0" borderId="1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 vertical="center"/>
    </xf>
    <xf numFmtId="16" fontId="10" fillId="0" borderId="0" xfId="0" quotePrefix="1" applyNumberFormat="1" applyFont="1" applyAlignment="1">
      <alignment horizontal="center"/>
    </xf>
    <xf numFmtId="167" fontId="9" fillId="0" borderId="0" xfId="0" applyNumberFormat="1" applyFont="1" applyBorder="1" applyAlignment="1">
      <alignment vertical="center"/>
    </xf>
    <xf numFmtId="167" fontId="9" fillId="0" borderId="1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41" fillId="0" borderId="15" xfId="6" applyFont="1" applyBorder="1" applyAlignment="1">
      <alignment horizontal="center" vertical="center" wrapText="1"/>
    </xf>
    <xf numFmtId="0" fontId="41" fillId="0" borderId="10" xfId="6" applyFont="1" applyBorder="1" applyAlignment="1">
      <alignment horizontal="left" vertical="center" wrapText="1"/>
    </xf>
    <xf numFmtId="0" fontId="41" fillId="0" borderId="2" xfId="4" applyFont="1" applyBorder="1"/>
    <xf numFmtId="4" fontId="41" fillId="0" borderId="6" xfId="4" applyNumberFormat="1" applyFont="1" applyBorder="1"/>
    <xf numFmtId="0" fontId="41" fillId="0" borderId="7" xfId="0" applyFont="1" applyFill="1" applyBorder="1" applyAlignment="1">
      <alignment horizontal="center"/>
    </xf>
    <xf numFmtId="0" fontId="41" fillId="0" borderId="7" xfId="0" applyFont="1" applyFill="1" applyBorder="1" applyAlignment="1">
      <alignment horizontal="left"/>
    </xf>
    <xf numFmtId="0" fontId="41" fillId="0" borderId="16" xfId="6" applyFont="1" applyBorder="1" applyAlignment="1">
      <alignment horizontal="center" vertical="center" wrapText="1"/>
    </xf>
    <xf numFmtId="0" fontId="41" fillId="0" borderId="17" xfId="6" applyFont="1" applyBorder="1" applyAlignment="1">
      <alignment horizontal="left" vertical="center" wrapText="1"/>
    </xf>
    <xf numFmtId="0" fontId="41" fillId="0" borderId="18" xfId="4" applyFont="1" applyBorder="1"/>
    <xf numFmtId="4" fontId="41" fillId="0" borderId="19" xfId="4" applyNumberFormat="1" applyFont="1" applyBorder="1"/>
    <xf numFmtId="49" fontId="9" fillId="2" borderId="9" xfId="6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 wrapText="1"/>
    </xf>
    <xf numFmtId="0" fontId="41" fillId="0" borderId="4" xfId="6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/>
    </xf>
    <xf numFmtId="0" fontId="41" fillId="0" borderId="8" xfId="0" applyFont="1" applyBorder="1" applyAlignment="1">
      <alignment horizontal="left" vertical="center"/>
    </xf>
    <xf numFmtId="0" fontId="41" fillId="0" borderId="8" xfId="4" applyFont="1" applyBorder="1"/>
    <xf numFmtId="0" fontId="41" fillId="0" borderId="9" xfId="0" applyFont="1" applyBorder="1" applyAlignment="1">
      <alignment horizontal="center"/>
    </xf>
    <xf numFmtId="0" fontId="41" fillId="0" borderId="8" xfId="0" applyFont="1" applyFill="1" applyBorder="1" applyAlignment="1">
      <alignment horizontal="left"/>
    </xf>
    <xf numFmtId="0" fontId="41" fillId="0" borderId="9" xfId="6" applyFont="1" applyBorder="1" applyAlignment="1">
      <alignment horizontal="center" vertical="center" wrapText="1"/>
    </xf>
    <xf numFmtId="0" fontId="41" fillId="0" borderId="8" xfId="6" applyFont="1" applyBorder="1" applyAlignment="1">
      <alignment horizontal="left" vertical="center" wrapText="1"/>
    </xf>
    <xf numFmtId="0" fontId="41" fillId="0" borderId="2" xfId="6" applyFont="1" applyBorder="1" applyAlignment="1">
      <alignment horizontal="left" vertical="center" wrapText="1"/>
    </xf>
    <xf numFmtId="0" fontId="41" fillId="0" borderId="9" xfId="0" applyFont="1" applyFill="1" applyBorder="1" applyAlignment="1">
      <alignment horizontal="center"/>
    </xf>
    <xf numFmtId="0" fontId="45" fillId="0" borderId="2" xfId="4" applyFont="1" applyBorder="1"/>
    <xf numFmtId="4" fontId="45" fillId="0" borderId="6" xfId="4" applyNumberFormat="1" applyFont="1" applyBorder="1"/>
    <xf numFmtId="167" fontId="45" fillId="0" borderId="15" xfId="6" applyNumberFormat="1" applyFont="1" applyBorder="1" applyAlignment="1">
      <alignment horizontal="right" vertical="center" wrapText="1"/>
    </xf>
    <xf numFmtId="0" fontId="45" fillId="0" borderId="8" xfId="4" applyFont="1" applyBorder="1"/>
    <xf numFmtId="4" fontId="45" fillId="0" borderId="14" xfId="4" applyNumberFormat="1" applyFont="1" applyBorder="1"/>
    <xf numFmtId="49" fontId="23" fillId="2" borderId="9" xfId="6" applyNumberFormat="1" applyFont="1" applyFill="1" applyBorder="1" applyAlignment="1">
      <alignment horizontal="center" vertical="center"/>
    </xf>
    <xf numFmtId="167" fontId="23" fillId="2" borderId="14" xfId="6" applyNumberFormat="1" applyFont="1" applyFill="1" applyBorder="1" applyAlignment="1">
      <alignment horizontal="right" vertical="center" wrapText="1"/>
    </xf>
    <xf numFmtId="0" fontId="45" fillId="0" borderId="10" xfId="6" applyFont="1" applyBorder="1" applyAlignment="1">
      <alignment horizontal="left" vertical="center" wrapText="1"/>
    </xf>
    <xf numFmtId="0" fontId="8" fillId="0" borderId="7" xfId="5" applyFont="1" applyBorder="1" applyAlignment="1">
      <alignment horizontal="left" vertical="center" wrapText="1"/>
    </xf>
    <xf numFmtId="0" fontId="46" fillId="0" borderId="10" xfId="6" applyFont="1" applyBorder="1" applyAlignment="1">
      <alignment horizontal="left" vertical="center" wrapText="1"/>
    </xf>
    <xf numFmtId="0" fontId="23" fillId="0" borderId="2" xfId="4" applyFont="1" applyBorder="1"/>
    <xf numFmtId="4" fontId="23" fillId="0" borderId="6" xfId="4" applyNumberFormat="1" applyFont="1" applyBorder="1"/>
    <xf numFmtId="167" fontId="46" fillId="0" borderId="15" xfId="6" applyNumberFormat="1" applyFont="1" applyBorder="1" applyAlignment="1">
      <alignment horizontal="right" vertical="center" wrapText="1"/>
    </xf>
    <xf numFmtId="0" fontId="45" fillId="0" borderId="4" xfId="6" applyFont="1" applyBorder="1" applyAlignment="1">
      <alignment horizontal="left" vertical="center" wrapText="1"/>
    </xf>
    <xf numFmtId="167" fontId="45" fillId="0" borderId="3" xfId="6" applyNumberFormat="1" applyFont="1" applyBorder="1" applyAlignment="1">
      <alignment horizontal="right" vertical="center" wrapText="1"/>
    </xf>
    <xf numFmtId="0" fontId="23" fillId="0" borderId="7" xfId="5" applyFont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167" fontId="9" fillId="2" borderId="0" xfId="0" applyNumberFormat="1" applyFont="1" applyFill="1" applyBorder="1" applyAlignment="1">
      <alignment vertical="center"/>
    </xf>
    <xf numFmtId="164" fontId="9" fillId="0" borderId="0" xfId="0" applyNumberFormat="1" applyFont="1" applyBorder="1"/>
    <xf numFmtId="0" fontId="28" fillId="0" borderId="0" xfId="0" applyFont="1" applyFill="1" applyBorder="1" applyAlignment="1">
      <alignment horizontal="left"/>
    </xf>
    <xf numFmtId="0" fontId="2" fillId="0" borderId="0" xfId="0" applyFont="1" applyFill="1" applyBorder="1"/>
    <xf numFmtId="49" fontId="10" fillId="0" borderId="1" xfId="1" quotePrefix="1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right"/>
    </xf>
    <xf numFmtId="16" fontId="10" fillId="0" borderId="1" xfId="0" quotePrefix="1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right"/>
    </xf>
    <xf numFmtId="0" fontId="10" fillId="0" borderId="0" xfId="0" applyFont="1" applyFill="1" applyBorder="1" applyAlignment="1">
      <alignment vertical="top"/>
    </xf>
    <xf numFmtId="0" fontId="13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0" fillId="0" borderId="0" xfId="0" applyAlignment="1"/>
    <xf numFmtId="167" fontId="41" fillId="0" borderId="16" xfId="6" applyNumberFormat="1" applyFont="1" applyBorder="1" applyAlignment="1">
      <alignment horizontal="right" vertical="center"/>
    </xf>
    <xf numFmtId="0" fontId="44" fillId="0" borderId="16" xfId="0" applyFont="1" applyBorder="1" applyAlignment="1"/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2" borderId="7" xfId="6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horizontal="center" vertical="center"/>
    </xf>
    <xf numFmtId="0" fontId="0" fillId="0" borderId="14" xfId="0" applyBorder="1" applyAlignment="1"/>
    <xf numFmtId="0" fontId="10" fillId="0" borderId="0" xfId="0" applyFont="1" applyBorder="1" applyAlignment="1"/>
    <xf numFmtId="0" fontId="34" fillId="0" borderId="5" xfId="0" applyFont="1" applyBorder="1" applyAlignment="1"/>
    <xf numFmtId="167" fontId="41" fillId="0" borderId="9" xfId="6" applyNumberFormat="1" applyFont="1" applyBorder="1" applyAlignment="1">
      <alignment horizontal="right" vertical="center"/>
    </xf>
    <xf numFmtId="0" fontId="44" fillId="0" borderId="9" xfId="0" applyFont="1" applyBorder="1" applyAlignment="1"/>
    <xf numFmtId="167" fontId="9" fillId="2" borderId="9" xfId="6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/>
    <xf numFmtId="167" fontId="41" fillId="0" borderId="15" xfId="6" applyNumberFormat="1" applyFont="1" applyBorder="1" applyAlignment="1">
      <alignment horizontal="right" vertical="center"/>
    </xf>
    <xf numFmtId="0" fontId="44" fillId="0" borderId="15" xfId="0" applyFont="1" applyBorder="1" applyAlignment="1"/>
    <xf numFmtId="0" fontId="10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5" xfId="0" applyBorder="1" applyAlignment="1"/>
    <xf numFmtId="167" fontId="41" fillId="0" borderId="7" xfId="6" applyNumberFormat="1" applyFont="1" applyBorder="1" applyAlignment="1">
      <alignment horizontal="right" vertical="center"/>
    </xf>
    <xf numFmtId="167" fontId="41" fillId="0" borderId="14" xfId="6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4" fillId="0" borderId="14" xfId="0" applyFont="1" applyBorder="1" applyAlignment="1"/>
    <xf numFmtId="0" fontId="23" fillId="2" borderId="7" xfId="6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vertical="center" wrapText="1"/>
    </xf>
    <xf numFmtId="164" fontId="25" fillId="0" borderId="0" xfId="0" applyNumberFormat="1" applyFont="1" applyFill="1" applyBorder="1" applyAlignment="1"/>
    <xf numFmtId="0" fontId="25" fillId="0" borderId="0" xfId="0" applyFont="1" applyFill="1" applyAlignment="1"/>
    <xf numFmtId="0" fontId="34" fillId="0" borderId="0" xfId="0" applyFont="1" applyFill="1" applyBorder="1" applyAlignment="1"/>
    <xf numFmtId="0" fontId="10" fillId="0" borderId="0" xfId="0" applyFont="1" applyAlignment="1">
      <alignment horizontal="justify" vertical="top" wrapText="1"/>
    </xf>
    <xf numFmtId="0" fontId="43" fillId="0" borderId="0" xfId="0" applyFont="1" applyAlignment="1">
      <alignment horizontal="justify" vertical="top" wrapText="1"/>
    </xf>
    <xf numFmtId="0" fontId="43" fillId="0" borderId="0" xfId="0" applyFont="1" applyAlignment="1">
      <alignment horizontal="justify" wrapText="1"/>
    </xf>
    <xf numFmtId="0" fontId="26" fillId="0" borderId="0" xfId="0" applyFont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0" fillId="0" borderId="0" xfId="0" applyAlignment="1">
      <alignment wrapText="1"/>
    </xf>
  </cellXfs>
  <cellStyles count="7">
    <cellStyle name="Navadno" xfId="0" builtinId="0"/>
    <cellStyle name="Navadno 2" xfId="1"/>
    <cellStyle name="Normal 2" xfId="2"/>
    <cellStyle name="Normal_Cesta" xfId="3"/>
    <cellStyle name="Normal_I-BREZOV" xfId="4"/>
    <cellStyle name="Normal_rek" xfId="5"/>
    <cellStyle name="Normal_Sheet1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39"/>
  <sheetViews>
    <sheetView topLeftCell="A394" zoomScaleNormal="100" workbookViewId="0">
      <selection activeCell="A418" sqref="A418:XFD418"/>
    </sheetView>
  </sheetViews>
  <sheetFormatPr defaultColWidth="11" defaultRowHeight="12.75"/>
  <cols>
    <col min="1" max="1" width="5.625" customWidth="1"/>
    <col min="2" max="2" width="34.375" customWidth="1"/>
    <col min="3" max="3" width="6.25" customWidth="1"/>
    <col min="4" max="5" width="9.625" customWidth="1"/>
    <col min="6" max="6" width="12" customWidth="1"/>
    <col min="7" max="7" width="9.375" customWidth="1"/>
    <col min="8" max="8" width="9.625" customWidth="1"/>
    <col min="9" max="9" width="29.75" customWidth="1"/>
    <col min="10" max="10" width="9.625" customWidth="1"/>
    <col min="11" max="11" width="19" customWidth="1"/>
    <col min="12" max="12" width="9.5" customWidth="1"/>
    <col min="13" max="13" width="10.75" customWidth="1"/>
    <col min="14" max="14" width="8.25" customWidth="1"/>
    <col min="15" max="15" width="6.125" customWidth="1"/>
    <col min="16" max="16" width="7.25" customWidth="1"/>
  </cols>
  <sheetData>
    <row r="1" spans="1:12" ht="15" customHeight="1"/>
    <row r="2" spans="1:12" ht="15" customHeight="1">
      <c r="A2" s="18"/>
      <c r="B2" s="18"/>
      <c r="C2" s="18"/>
      <c r="D2" s="18"/>
      <c r="E2" s="18"/>
      <c r="F2" s="18"/>
    </row>
    <row r="3" spans="1:12" ht="18.75">
      <c r="A3" s="437" t="s">
        <v>35</v>
      </c>
      <c r="B3" s="438"/>
      <c r="C3" s="438"/>
      <c r="D3" s="438"/>
      <c r="E3" s="438"/>
      <c r="F3" s="438"/>
    </row>
    <row r="4" spans="1:12" ht="15" customHeight="1">
      <c r="A4" s="18"/>
      <c r="B4" s="79"/>
      <c r="C4" s="79"/>
      <c r="D4" s="79"/>
      <c r="E4" s="79"/>
      <c r="F4" s="79"/>
    </row>
    <row r="5" spans="1:12" ht="15" customHeight="1" thickBot="1">
      <c r="A5" s="360" t="s">
        <v>476</v>
      </c>
      <c r="B5" s="361" t="s">
        <v>140</v>
      </c>
      <c r="C5" s="377" t="s">
        <v>50</v>
      </c>
      <c r="D5" s="377" t="s">
        <v>39</v>
      </c>
      <c r="E5" s="377" t="s">
        <v>51</v>
      </c>
      <c r="F5" s="378" t="s">
        <v>42</v>
      </c>
    </row>
    <row r="6" spans="1:12" ht="15" customHeight="1">
      <c r="A6" s="79"/>
      <c r="B6" s="41"/>
      <c r="C6" s="41"/>
      <c r="D6" s="41"/>
      <c r="E6" s="41"/>
      <c r="F6" s="41"/>
    </row>
    <row r="7" spans="1:12" ht="15" customHeight="1">
      <c r="A7" s="81" t="s">
        <v>421</v>
      </c>
      <c r="B7" s="19" t="s">
        <v>108</v>
      </c>
    </row>
    <row r="8" spans="1:12" ht="15" customHeight="1">
      <c r="A8" s="79"/>
      <c r="B8" s="19" t="s">
        <v>247</v>
      </c>
      <c r="C8" s="79" t="s">
        <v>41</v>
      </c>
      <c r="D8" s="79">
        <v>65</v>
      </c>
      <c r="E8" s="24"/>
      <c r="F8" s="26">
        <f>D8*E8</f>
        <v>0</v>
      </c>
    </row>
    <row r="9" spans="1:12" ht="15" customHeight="1">
      <c r="A9" s="79"/>
      <c r="B9" s="19"/>
      <c r="C9" s="79"/>
      <c r="D9" s="79"/>
      <c r="E9" s="24"/>
      <c r="F9" s="26"/>
    </row>
    <row r="10" spans="1:12" ht="15" customHeight="1">
      <c r="A10" s="82" t="s">
        <v>424</v>
      </c>
      <c r="B10" s="19" t="s">
        <v>109</v>
      </c>
      <c r="C10" s="79"/>
      <c r="D10" s="63"/>
      <c r="E10" s="63"/>
      <c r="F10" s="63"/>
    </row>
    <row r="11" spans="1:12" ht="15" customHeight="1">
      <c r="A11" s="79"/>
      <c r="B11" s="19" t="s">
        <v>248</v>
      </c>
      <c r="C11" s="16" t="s">
        <v>72</v>
      </c>
      <c r="D11" s="83">
        <v>10</v>
      </c>
      <c r="E11" s="24"/>
      <c r="F11" s="26">
        <f>D11*E11</f>
        <v>0</v>
      </c>
      <c r="H11" s="90"/>
      <c r="I11" s="74"/>
      <c r="J11" s="91"/>
      <c r="K11" s="92"/>
      <c r="L11" s="92"/>
    </row>
    <row r="12" spans="1:12" ht="15" customHeight="1">
      <c r="A12" s="79"/>
      <c r="B12" s="41"/>
      <c r="C12" s="41"/>
      <c r="D12" s="41"/>
      <c r="E12" s="41"/>
      <c r="F12" s="41"/>
      <c r="H12" s="90"/>
      <c r="I12" s="74"/>
      <c r="J12" s="91"/>
      <c r="K12" s="92"/>
      <c r="L12" s="92"/>
    </row>
    <row r="13" spans="1:12" ht="15" customHeight="1">
      <c r="A13" s="20" t="s">
        <v>425</v>
      </c>
      <c r="B13" s="249" t="s">
        <v>34</v>
      </c>
      <c r="C13" s="63"/>
      <c r="D13" s="63"/>
      <c r="E13" s="63"/>
      <c r="F13" s="63"/>
    </row>
    <row r="14" spans="1:12" ht="15" customHeight="1">
      <c r="A14" s="16"/>
      <c r="B14" s="249" t="s">
        <v>249</v>
      </c>
      <c r="C14" s="63"/>
      <c r="D14" s="63"/>
      <c r="E14" s="63"/>
      <c r="F14" s="63"/>
    </row>
    <row r="15" spans="1:12" ht="15" customHeight="1">
      <c r="A15" s="16"/>
      <c r="B15" s="249" t="s">
        <v>250</v>
      </c>
      <c r="C15" s="63"/>
      <c r="D15" s="63"/>
      <c r="E15" s="63"/>
      <c r="F15" s="63"/>
    </row>
    <row r="16" spans="1:12" ht="15" customHeight="1">
      <c r="A16" s="79" t="s">
        <v>85</v>
      </c>
      <c r="B16" s="19" t="s">
        <v>110</v>
      </c>
      <c r="C16" s="79"/>
      <c r="D16" s="63"/>
      <c r="E16" s="63"/>
      <c r="F16" s="63"/>
    </row>
    <row r="17" spans="1:8" ht="15" customHeight="1">
      <c r="A17" s="79"/>
      <c r="B17" s="19"/>
      <c r="C17" s="79"/>
      <c r="D17" s="63"/>
      <c r="E17" s="63"/>
      <c r="F17" s="63"/>
    </row>
    <row r="18" spans="1:8" ht="15" customHeight="1">
      <c r="A18" s="82" t="s">
        <v>427</v>
      </c>
      <c r="B18" s="19" t="s">
        <v>93</v>
      </c>
      <c r="C18" s="79"/>
      <c r="D18" s="63"/>
      <c r="E18" s="63"/>
      <c r="F18" s="63"/>
    </row>
    <row r="19" spans="1:8" ht="15" customHeight="1">
      <c r="A19" s="79"/>
      <c r="B19" s="19" t="s">
        <v>94</v>
      </c>
      <c r="C19" s="79"/>
      <c r="D19" s="63"/>
      <c r="E19" s="63"/>
      <c r="F19" s="63"/>
    </row>
    <row r="20" spans="1:8" ht="15" customHeight="1">
      <c r="A20" s="79"/>
      <c r="B20" s="19" t="s">
        <v>160</v>
      </c>
      <c r="C20" s="79"/>
      <c r="D20" s="63"/>
      <c r="E20" s="63"/>
      <c r="F20" s="63"/>
    </row>
    <row r="21" spans="1:8" ht="15" customHeight="1">
      <c r="A21" s="79"/>
      <c r="B21" s="19" t="s">
        <v>95</v>
      </c>
      <c r="C21" s="79"/>
      <c r="D21" s="63"/>
      <c r="E21" s="63"/>
      <c r="F21" s="63"/>
    </row>
    <row r="22" spans="1:8" ht="15" customHeight="1">
      <c r="A22" s="79" t="s">
        <v>85</v>
      </c>
      <c r="B22" s="19" t="s">
        <v>110</v>
      </c>
      <c r="C22" s="79"/>
      <c r="D22" s="63"/>
      <c r="E22" s="63"/>
      <c r="F22" s="63"/>
    </row>
    <row r="23" spans="1:8" ht="15" customHeight="1">
      <c r="A23" s="79"/>
      <c r="B23" s="19"/>
      <c r="C23" s="79"/>
      <c r="D23" s="63"/>
      <c r="E23" s="63"/>
      <c r="F23" s="63"/>
    </row>
    <row r="24" spans="1:8" ht="15" customHeight="1">
      <c r="A24" s="258" t="s">
        <v>430</v>
      </c>
      <c r="B24" s="254" t="s">
        <v>255</v>
      </c>
      <c r="C24" s="79"/>
      <c r="D24" s="79"/>
      <c r="E24" s="79"/>
      <c r="F24" s="79"/>
      <c r="H24" s="250"/>
    </row>
    <row r="25" spans="1:8" ht="15" customHeight="1">
      <c r="A25" s="138"/>
      <c r="B25" s="254" t="s">
        <v>256</v>
      </c>
      <c r="C25" s="79"/>
      <c r="D25" s="79"/>
      <c r="E25" s="79"/>
      <c r="F25" s="79"/>
      <c r="H25" s="250"/>
    </row>
    <row r="26" spans="1:8" ht="15" customHeight="1">
      <c r="A26" s="138"/>
      <c r="B26" s="254" t="s">
        <v>259</v>
      </c>
      <c r="C26" s="79"/>
      <c r="D26" s="79"/>
      <c r="E26" s="79"/>
      <c r="F26" s="79"/>
      <c r="H26" s="250"/>
    </row>
    <row r="27" spans="1:8" ht="15" customHeight="1">
      <c r="A27" s="138"/>
      <c r="B27" s="254" t="s">
        <v>269</v>
      </c>
      <c r="C27" s="79"/>
      <c r="D27" s="79"/>
      <c r="E27" s="79"/>
      <c r="F27" s="79"/>
      <c r="H27" s="250"/>
    </row>
    <row r="28" spans="1:8" ht="15" customHeight="1">
      <c r="A28" s="138"/>
      <c r="B28" s="254" t="s">
        <v>257</v>
      </c>
      <c r="C28" s="79"/>
      <c r="D28" s="79"/>
      <c r="E28" s="79"/>
      <c r="F28" s="79"/>
      <c r="H28" s="250"/>
    </row>
    <row r="29" spans="1:8" ht="15" customHeight="1">
      <c r="A29" s="138"/>
      <c r="B29" s="254" t="s">
        <v>258</v>
      </c>
      <c r="C29" s="79"/>
      <c r="D29" s="79"/>
      <c r="E29" s="79"/>
      <c r="F29" s="79"/>
      <c r="H29" s="250"/>
    </row>
    <row r="30" spans="1:8" ht="15" customHeight="1">
      <c r="A30" s="138"/>
      <c r="B30" s="254" t="s">
        <v>260</v>
      </c>
      <c r="C30" s="79"/>
      <c r="D30" s="79"/>
      <c r="E30" s="79"/>
      <c r="F30" s="79"/>
      <c r="H30" s="250"/>
    </row>
    <row r="31" spans="1:8" ht="15" customHeight="1">
      <c r="A31" s="138"/>
      <c r="B31" s="254" t="s">
        <v>261</v>
      </c>
      <c r="C31" s="79"/>
      <c r="D31" s="79"/>
      <c r="E31" s="79"/>
      <c r="F31" s="79"/>
      <c r="H31" s="250"/>
    </row>
    <row r="32" spans="1:8" ht="17.25">
      <c r="A32" s="79"/>
      <c r="B32" s="19" t="s">
        <v>86</v>
      </c>
      <c r="C32" s="16" t="s">
        <v>52</v>
      </c>
      <c r="D32" s="28">
        <f>7.5*70*0.5</f>
        <v>262.5</v>
      </c>
      <c r="E32" s="80"/>
      <c r="F32" s="26">
        <f>D32*E32</f>
        <v>0</v>
      </c>
    </row>
    <row r="33" spans="1:25" ht="15" customHeight="1">
      <c r="A33" s="79"/>
      <c r="B33" s="19"/>
      <c r="C33" s="16"/>
      <c r="D33" s="28"/>
      <c r="E33" s="80"/>
      <c r="F33" s="26"/>
    </row>
    <row r="34" spans="1:25" ht="15" customHeight="1">
      <c r="A34" s="82" t="s">
        <v>432</v>
      </c>
      <c r="B34" s="19" t="s">
        <v>87</v>
      </c>
      <c r="C34" s="79"/>
      <c r="D34" s="79"/>
      <c r="E34" s="79"/>
      <c r="F34" s="79"/>
    </row>
    <row r="35" spans="1:25" ht="15" customHeight="1">
      <c r="A35" s="79"/>
      <c r="B35" s="19" t="s">
        <v>111</v>
      </c>
      <c r="C35" s="79"/>
      <c r="D35" s="79"/>
      <c r="E35" s="79"/>
      <c r="F35" s="79"/>
    </row>
    <row r="36" spans="1:25" ht="15" customHeight="1">
      <c r="A36" s="79"/>
      <c r="B36" s="19" t="s">
        <v>97</v>
      </c>
      <c r="C36" s="79"/>
      <c r="D36" s="79"/>
      <c r="E36" s="79"/>
      <c r="F36" s="79"/>
    </row>
    <row r="37" spans="1:25" ht="15" customHeight="1">
      <c r="A37" s="138" t="s">
        <v>85</v>
      </c>
      <c r="B37" s="253" t="s">
        <v>262</v>
      </c>
      <c r="C37" s="79"/>
      <c r="D37" s="79"/>
      <c r="E37" s="79"/>
      <c r="F37" s="79"/>
      <c r="H37" s="251"/>
    </row>
    <row r="38" spans="1:25" ht="15" customHeight="1">
      <c r="A38" s="79"/>
      <c r="B38" s="253" t="s">
        <v>263</v>
      </c>
      <c r="C38" s="79"/>
      <c r="D38" s="79"/>
      <c r="E38" s="79"/>
      <c r="F38" s="79"/>
      <c r="H38" s="251"/>
    </row>
    <row r="39" spans="1:25" ht="15" customHeight="1">
      <c r="A39" s="79"/>
      <c r="B39" s="253"/>
      <c r="C39" s="79"/>
      <c r="D39" s="79"/>
      <c r="E39" s="79"/>
      <c r="F39" s="79"/>
      <c r="H39" s="251"/>
    </row>
    <row r="40" spans="1:25" ht="15" customHeight="1">
      <c r="A40" s="81" t="s">
        <v>1</v>
      </c>
      <c r="B40" s="19" t="s">
        <v>268</v>
      </c>
      <c r="C40" s="79"/>
      <c r="D40" s="79"/>
      <c r="E40" s="79"/>
      <c r="F40" s="79"/>
      <c r="H40" s="251"/>
    </row>
    <row r="41" spans="1:25" ht="15" customHeight="1">
      <c r="A41" s="82"/>
      <c r="B41" s="19" t="s">
        <v>88</v>
      </c>
      <c r="C41" s="79"/>
      <c r="D41" s="79"/>
      <c r="E41" s="79"/>
      <c r="F41" s="79"/>
      <c r="H41" s="251"/>
      <c r="T41" s="81" t="s">
        <v>69</v>
      </c>
      <c r="U41" s="19" t="s">
        <v>99</v>
      </c>
      <c r="V41" s="79"/>
      <c r="W41" s="79"/>
      <c r="X41" s="79"/>
      <c r="Y41" s="79"/>
    </row>
    <row r="42" spans="1:25" ht="15" customHeight="1">
      <c r="A42" s="82"/>
      <c r="B42" s="19" t="s">
        <v>89</v>
      </c>
      <c r="C42" s="79" t="s">
        <v>72</v>
      </c>
      <c r="D42" s="79">
        <v>16</v>
      </c>
      <c r="E42" s="24"/>
      <c r="F42" s="26">
        <f>D42*E42</f>
        <v>0</v>
      </c>
      <c r="H42" s="48"/>
      <c r="T42" s="79"/>
      <c r="U42" s="19" t="s">
        <v>105</v>
      </c>
      <c r="V42" s="89"/>
      <c r="W42" s="79"/>
      <c r="X42" s="24"/>
      <c r="Y42" s="26"/>
    </row>
    <row r="43" spans="1:25" ht="15" customHeight="1">
      <c r="A43" s="82"/>
      <c r="B43" s="19"/>
      <c r="C43" s="79"/>
      <c r="D43" s="79"/>
      <c r="E43" s="24"/>
      <c r="F43" s="26"/>
      <c r="H43" s="48"/>
      <c r="T43" s="79"/>
      <c r="U43" s="19"/>
      <c r="V43" s="89"/>
      <c r="W43" s="79"/>
      <c r="X43" s="24"/>
      <c r="Y43" s="26"/>
    </row>
    <row r="44" spans="1:25" ht="15" customHeight="1">
      <c r="A44" s="81" t="s">
        <v>2</v>
      </c>
      <c r="B44" s="19" t="s">
        <v>90</v>
      </c>
      <c r="C44" s="79"/>
      <c r="D44" s="79"/>
      <c r="E44" s="79"/>
      <c r="F44" s="79"/>
      <c r="H44" s="48"/>
      <c r="T44" s="79"/>
      <c r="U44" s="19" t="s">
        <v>106</v>
      </c>
      <c r="V44" s="89" t="s">
        <v>52</v>
      </c>
      <c r="W44" s="79">
        <v>5.7</v>
      </c>
      <c r="X44" s="24">
        <v>3.13</v>
      </c>
      <c r="Y44" s="26">
        <f>W44*X44</f>
        <v>17.841000000000001</v>
      </c>
    </row>
    <row r="45" spans="1:25" ht="15" customHeight="1">
      <c r="A45" s="82"/>
      <c r="B45" s="19" t="s">
        <v>91</v>
      </c>
      <c r="C45" s="79"/>
      <c r="D45" s="79"/>
      <c r="E45" s="24"/>
      <c r="F45" s="26"/>
      <c r="T45" s="79"/>
      <c r="U45" s="19"/>
      <c r="V45" s="89"/>
      <c r="W45" s="79"/>
      <c r="X45" s="24"/>
      <c r="Y45" s="26"/>
    </row>
    <row r="46" spans="1:25" ht="15" customHeight="1">
      <c r="A46" s="82"/>
      <c r="B46" s="19" t="s">
        <v>92</v>
      </c>
      <c r="C46" s="79" t="s">
        <v>72</v>
      </c>
      <c r="D46" s="79">
        <v>16</v>
      </c>
      <c r="E46" s="24"/>
      <c r="F46" s="26">
        <f>D46*E46</f>
        <v>0</v>
      </c>
      <c r="T46" s="81" t="s">
        <v>96</v>
      </c>
      <c r="U46" s="19" t="s">
        <v>100</v>
      </c>
      <c r="V46" s="89"/>
      <c r="W46" s="79"/>
      <c r="X46" s="79"/>
      <c r="Y46" s="79"/>
    </row>
    <row r="47" spans="1:25" ht="15" customHeight="1">
      <c r="A47" s="82"/>
      <c r="B47" s="19"/>
      <c r="C47" s="79"/>
      <c r="D47" s="79"/>
      <c r="E47" s="24"/>
      <c r="F47" s="26"/>
      <c r="T47" s="81"/>
      <c r="U47" s="19"/>
      <c r="V47" s="89"/>
      <c r="W47" s="79"/>
      <c r="X47" s="79"/>
      <c r="Y47" s="79"/>
    </row>
    <row r="48" spans="1:25" ht="15" customHeight="1">
      <c r="A48" s="82" t="s">
        <v>3</v>
      </c>
      <c r="B48" s="19" t="s">
        <v>254</v>
      </c>
      <c r="C48" s="79"/>
      <c r="D48" s="79"/>
      <c r="E48" s="24"/>
      <c r="F48" s="26"/>
      <c r="T48" s="81"/>
      <c r="U48" s="19"/>
      <c r="V48" s="89"/>
      <c r="W48" s="79"/>
      <c r="X48" s="79"/>
      <c r="Y48" s="79"/>
    </row>
    <row r="49" spans="1:25" ht="15" customHeight="1">
      <c r="A49" s="81"/>
      <c r="B49" s="19" t="s">
        <v>251</v>
      </c>
      <c r="C49" s="79"/>
      <c r="D49" s="79"/>
      <c r="E49" s="79"/>
      <c r="F49" s="79"/>
      <c r="T49" s="79"/>
      <c r="U49" s="19" t="s">
        <v>101</v>
      </c>
      <c r="V49" s="89"/>
      <c r="W49" s="79"/>
      <c r="X49" s="79"/>
      <c r="Y49" s="79"/>
    </row>
    <row r="50" spans="1:25" ht="15" customHeight="1">
      <c r="A50" s="82"/>
      <c r="B50" s="19" t="s">
        <v>252</v>
      </c>
      <c r="C50" s="79"/>
      <c r="D50" s="79"/>
      <c r="E50" s="79"/>
      <c r="F50" s="79"/>
      <c r="O50" s="84"/>
      <c r="T50" s="79"/>
      <c r="U50" s="19" t="s">
        <v>104</v>
      </c>
      <c r="V50" s="89" t="s">
        <v>52</v>
      </c>
      <c r="W50" s="79">
        <v>11.7</v>
      </c>
      <c r="X50" s="24">
        <f>5.51+2.04+4.8</f>
        <v>12.35</v>
      </c>
      <c r="Y50" s="26">
        <f>W50*X50</f>
        <v>144.49499999999998</v>
      </c>
    </row>
    <row r="51" spans="1:25" ht="15" customHeight="1">
      <c r="A51" s="82"/>
      <c r="B51" s="19" t="s">
        <v>253</v>
      </c>
      <c r="C51" s="79" t="s">
        <v>72</v>
      </c>
      <c r="D51" s="79">
        <v>40</v>
      </c>
      <c r="E51" s="24"/>
      <c r="F51" s="26">
        <f>D51*E51</f>
        <v>0</v>
      </c>
    </row>
    <row r="52" spans="1:25" ht="15" customHeight="1">
      <c r="A52" s="82"/>
      <c r="B52" s="19"/>
      <c r="C52" s="79"/>
      <c r="D52" s="79"/>
      <c r="E52" s="24"/>
      <c r="F52" s="26"/>
    </row>
    <row r="53" spans="1:25" ht="15" customHeight="1">
      <c r="A53" s="252" t="s">
        <v>4</v>
      </c>
      <c r="B53" s="19" t="s">
        <v>264</v>
      </c>
      <c r="C53" s="79"/>
      <c r="D53" s="79"/>
      <c r="E53" s="24"/>
      <c r="F53" s="26"/>
      <c r="H53" s="251"/>
    </row>
    <row r="54" spans="1:25" ht="15" customHeight="1">
      <c r="A54" s="252"/>
      <c r="B54" s="19" t="s">
        <v>265</v>
      </c>
      <c r="C54" s="79"/>
      <c r="D54" s="79"/>
      <c r="E54" s="24"/>
      <c r="F54" s="26"/>
      <c r="H54" s="251"/>
    </row>
    <row r="55" spans="1:25" ht="15" customHeight="1">
      <c r="A55" s="252"/>
      <c r="B55" s="19" t="s">
        <v>267</v>
      </c>
      <c r="C55" s="79"/>
      <c r="D55" s="79"/>
      <c r="E55" s="24"/>
      <c r="F55" s="26"/>
      <c r="H55" s="251"/>
    </row>
    <row r="56" spans="1:25" ht="15" customHeight="1">
      <c r="A56" s="252"/>
      <c r="B56" s="19" t="s">
        <v>257</v>
      </c>
      <c r="C56" s="79"/>
      <c r="D56" s="79"/>
      <c r="E56" s="24"/>
      <c r="F56" s="26"/>
      <c r="H56" s="251"/>
    </row>
    <row r="57" spans="1:25" ht="15" customHeight="1">
      <c r="A57" s="252"/>
      <c r="B57" s="19" t="s">
        <v>266</v>
      </c>
      <c r="C57" s="79"/>
      <c r="D57" s="79"/>
      <c r="E57" s="24"/>
      <c r="F57" s="26"/>
      <c r="H57" s="251"/>
    </row>
    <row r="58" spans="1:25" ht="17.25">
      <c r="A58" s="82" t="s">
        <v>40</v>
      </c>
      <c r="B58" s="19" t="s">
        <v>102</v>
      </c>
      <c r="C58" s="89" t="s">
        <v>52</v>
      </c>
      <c r="D58" s="79">
        <v>49.5</v>
      </c>
      <c r="E58" s="24"/>
      <c r="F58" s="26">
        <f>D58*E58</f>
        <v>0</v>
      </c>
      <c r="H58" s="48"/>
    </row>
    <row r="59" spans="1:25" ht="17.25">
      <c r="A59" s="82" t="s">
        <v>40</v>
      </c>
      <c r="B59" s="19" t="s">
        <v>103</v>
      </c>
      <c r="C59" s="89" t="s">
        <v>52</v>
      </c>
      <c r="D59" s="79">
        <v>53.7</v>
      </c>
      <c r="E59" s="24"/>
      <c r="F59" s="26">
        <f>D59*E59</f>
        <v>0</v>
      </c>
      <c r="H59" s="48"/>
    </row>
    <row r="60" spans="1:25" ht="15" customHeight="1">
      <c r="A60" s="16"/>
      <c r="B60" s="197" t="s">
        <v>181</v>
      </c>
      <c r="C60" s="30"/>
      <c r="D60" s="16"/>
      <c r="E60" s="16"/>
      <c r="F60" s="16"/>
      <c r="G60" s="3"/>
      <c r="H60" s="48"/>
    </row>
    <row r="61" spans="1:25" ht="15" customHeight="1" thickBot="1">
      <c r="A61" s="64"/>
      <c r="B61" s="196"/>
      <c r="C61" s="66"/>
      <c r="D61" s="64"/>
      <c r="E61" s="64"/>
      <c r="F61" s="64"/>
      <c r="G61" s="3"/>
      <c r="H61" s="48"/>
    </row>
    <row r="62" spans="1:25" ht="15" customHeight="1" thickTop="1">
      <c r="A62" s="63"/>
      <c r="B62" s="372" t="s">
        <v>143</v>
      </c>
      <c r="C62" s="79"/>
      <c r="D62" s="79"/>
      <c r="E62" s="79"/>
      <c r="F62" s="60">
        <f>SUM(F6:F60)</f>
        <v>0</v>
      </c>
      <c r="G62" s="6"/>
      <c r="H62" s="48"/>
    </row>
    <row r="63" spans="1:25" ht="15" customHeight="1">
      <c r="A63" s="79"/>
      <c r="B63" s="19"/>
      <c r="C63" s="79"/>
      <c r="D63" s="79"/>
      <c r="E63" s="79"/>
      <c r="F63" s="79"/>
      <c r="G63" s="6"/>
    </row>
    <row r="64" spans="1:25" ht="15" customHeight="1" thickBot="1">
      <c r="A64" s="362" t="s">
        <v>477</v>
      </c>
      <c r="B64" s="363" t="s">
        <v>43</v>
      </c>
      <c r="C64" s="377" t="s">
        <v>50</v>
      </c>
      <c r="D64" s="377" t="s">
        <v>39</v>
      </c>
      <c r="E64" s="377" t="s">
        <v>51</v>
      </c>
      <c r="F64" s="378" t="s">
        <v>42</v>
      </c>
      <c r="G64" s="6"/>
    </row>
    <row r="65" spans="1:14" ht="15" customHeight="1">
      <c r="A65" s="20"/>
      <c r="B65" s="17" t="s">
        <v>71</v>
      </c>
      <c r="C65" s="16"/>
      <c r="D65" s="16"/>
      <c r="E65" s="21"/>
      <c r="F65" s="22"/>
      <c r="G65" s="6"/>
    </row>
    <row r="66" spans="1:14" ht="15" customHeight="1">
      <c r="A66" s="20"/>
      <c r="B66" s="17"/>
      <c r="C66" s="16"/>
      <c r="D66" s="16"/>
      <c r="E66" s="21"/>
      <c r="F66" s="22"/>
      <c r="G66" s="6"/>
    </row>
    <row r="67" spans="1:14" ht="15" customHeight="1">
      <c r="A67" s="20" t="s">
        <v>115</v>
      </c>
      <c r="B67" s="23" t="s">
        <v>53</v>
      </c>
      <c r="C67" s="16"/>
      <c r="D67" s="16"/>
      <c r="E67" s="21"/>
      <c r="F67" s="24"/>
      <c r="G67" s="6"/>
    </row>
    <row r="68" spans="1:14" ht="15" customHeight="1">
      <c r="A68" s="16"/>
      <c r="B68" s="23" t="s">
        <v>54</v>
      </c>
      <c r="C68" s="16"/>
      <c r="D68" s="16"/>
      <c r="E68" s="21"/>
      <c r="F68" s="24"/>
      <c r="G68" s="6"/>
    </row>
    <row r="69" spans="1:14" ht="15" customHeight="1">
      <c r="A69" s="16"/>
      <c r="B69" s="23" t="s">
        <v>47</v>
      </c>
      <c r="C69" s="16"/>
      <c r="D69" s="16"/>
      <c r="E69" s="21"/>
      <c r="F69" s="18"/>
      <c r="G69" s="7"/>
    </row>
    <row r="70" spans="1:14" ht="15" customHeight="1">
      <c r="A70" s="20"/>
      <c r="B70" s="23" t="s">
        <v>48</v>
      </c>
      <c r="C70" s="16" t="s">
        <v>275</v>
      </c>
      <c r="D70" s="16">
        <v>1</v>
      </c>
      <c r="E70" s="24"/>
      <c r="F70" s="26">
        <f>D70*E70</f>
        <v>0</v>
      </c>
      <c r="G70" s="7"/>
      <c r="H70" s="42"/>
    </row>
    <row r="71" spans="1:14" ht="15" customHeight="1">
      <c r="A71" s="20"/>
      <c r="B71" s="23"/>
      <c r="C71" s="16"/>
      <c r="D71" s="16"/>
      <c r="E71" s="24"/>
      <c r="F71" s="25"/>
      <c r="G71" s="7"/>
      <c r="H71" s="42"/>
    </row>
    <row r="72" spans="1:14" ht="15" customHeight="1">
      <c r="A72" s="20" t="s">
        <v>116</v>
      </c>
      <c r="B72" s="23" t="s">
        <v>59</v>
      </c>
      <c r="C72" s="16"/>
      <c r="D72" s="16"/>
      <c r="E72" s="16"/>
      <c r="F72" s="26"/>
      <c r="G72" s="7"/>
      <c r="H72" s="42"/>
    </row>
    <row r="73" spans="1:14" ht="15" customHeight="1">
      <c r="A73" s="16"/>
      <c r="B73" s="23" t="s">
        <v>55</v>
      </c>
      <c r="C73" s="16"/>
      <c r="D73" s="16"/>
      <c r="E73" s="16"/>
      <c r="F73" s="26"/>
      <c r="G73" s="7"/>
      <c r="H73" s="42"/>
    </row>
    <row r="74" spans="1:14" ht="15" customHeight="1">
      <c r="A74" s="16"/>
      <c r="B74" s="23" t="s">
        <v>56</v>
      </c>
      <c r="C74" s="16"/>
      <c r="D74" s="16"/>
      <c r="E74" s="16"/>
      <c r="F74" s="26"/>
      <c r="G74" s="7"/>
      <c r="H74" s="42"/>
    </row>
    <row r="75" spans="1:14" ht="15" customHeight="1">
      <c r="A75" s="16"/>
      <c r="B75" s="23" t="s">
        <v>60</v>
      </c>
      <c r="C75" s="16"/>
      <c r="D75" s="16"/>
      <c r="E75" s="16"/>
      <c r="F75" s="26"/>
      <c r="G75" s="7"/>
    </row>
    <row r="76" spans="1:14" ht="15" customHeight="1">
      <c r="A76" s="16"/>
      <c r="B76" s="23" t="s">
        <v>61</v>
      </c>
      <c r="C76" s="16"/>
      <c r="D76" s="16"/>
      <c r="E76" s="16"/>
      <c r="F76" s="26"/>
      <c r="G76" s="8"/>
    </row>
    <row r="77" spans="1:14" ht="15" customHeight="1">
      <c r="A77" s="16"/>
      <c r="B77" s="23" t="s">
        <v>62</v>
      </c>
      <c r="C77" s="16"/>
      <c r="D77" s="16"/>
      <c r="E77" s="16"/>
      <c r="F77" s="26"/>
      <c r="G77" s="5"/>
    </row>
    <row r="78" spans="1:14" ht="15" customHeight="1">
      <c r="A78" s="20" t="s">
        <v>40</v>
      </c>
      <c r="B78" s="23" t="s">
        <v>161</v>
      </c>
      <c r="C78" s="16" t="s">
        <v>41</v>
      </c>
      <c r="D78" s="27">
        <f>523-D79</f>
        <v>453</v>
      </c>
      <c r="E78" s="24"/>
      <c r="F78" s="26">
        <f>D78*E78</f>
        <v>0</v>
      </c>
      <c r="G78" s="5"/>
    </row>
    <row r="79" spans="1:14" ht="15" customHeight="1">
      <c r="A79" s="20" t="s">
        <v>40</v>
      </c>
      <c r="B79" s="17" t="s">
        <v>238</v>
      </c>
      <c r="C79" s="16" t="s">
        <v>41</v>
      </c>
      <c r="D79" s="27">
        <f>35*2</f>
        <v>70</v>
      </c>
      <c r="E79" s="24"/>
      <c r="F79" s="26">
        <f>D79*E79</f>
        <v>0</v>
      </c>
      <c r="G79" s="37"/>
      <c r="H79" s="9"/>
      <c r="I79" s="38"/>
      <c r="J79" s="9"/>
      <c r="K79" s="9"/>
      <c r="L79" s="9"/>
      <c r="M79" s="9"/>
      <c r="N79" s="9"/>
    </row>
    <row r="80" spans="1:14" ht="15" customHeight="1">
      <c r="A80" s="20"/>
      <c r="B80" s="17"/>
      <c r="C80" s="16"/>
      <c r="D80" s="27"/>
      <c r="E80" s="24"/>
      <c r="F80" s="26"/>
      <c r="G80" s="37"/>
      <c r="H80" s="9"/>
      <c r="I80" s="9"/>
      <c r="J80" s="9"/>
      <c r="K80" s="9"/>
      <c r="L80" s="9"/>
      <c r="M80" s="9"/>
    </row>
    <row r="81" spans="1:14" ht="15" customHeight="1">
      <c r="A81" s="159" t="s">
        <v>245</v>
      </c>
      <c r="B81" s="23" t="s">
        <v>272</v>
      </c>
      <c r="C81" s="30"/>
      <c r="D81" s="28"/>
      <c r="E81" s="80"/>
      <c r="F81" s="25"/>
      <c r="G81" s="37"/>
      <c r="H81" s="9"/>
      <c r="I81" s="9"/>
      <c r="J81" s="9"/>
      <c r="K81" s="9"/>
      <c r="L81" s="9"/>
      <c r="M81" s="9"/>
    </row>
    <row r="82" spans="1:14" ht="15" customHeight="1">
      <c r="A82" s="159"/>
      <c r="B82" s="23" t="s">
        <v>271</v>
      </c>
      <c r="C82" s="30"/>
      <c r="D82" s="28"/>
      <c r="E82" s="80"/>
      <c r="F82" s="25"/>
      <c r="G82" s="37"/>
      <c r="H82" s="9"/>
      <c r="I82" s="9"/>
      <c r="J82" s="9"/>
      <c r="K82" s="9"/>
      <c r="L82" s="9"/>
      <c r="M82" s="9"/>
    </row>
    <row r="83" spans="1:14" ht="15" customHeight="1">
      <c r="A83" s="133"/>
      <c r="B83" s="23" t="s">
        <v>273</v>
      </c>
      <c r="C83" s="30"/>
      <c r="D83" s="28"/>
      <c r="E83" s="80"/>
      <c r="F83" s="25"/>
      <c r="G83" s="37"/>
      <c r="H83" s="9"/>
      <c r="I83" s="9"/>
      <c r="J83" s="9"/>
      <c r="K83" s="9"/>
      <c r="L83" s="9"/>
      <c r="M83" s="9"/>
      <c r="N83" s="9"/>
    </row>
    <row r="84" spans="1:14" ht="17.25">
      <c r="A84" s="133"/>
      <c r="B84" s="23" t="s">
        <v>274</v>
      </c>
      <c r="C84" s="30" t="s">
        <v>52</v>
      </c>
      <c r="D84" s="28">
        <f>(453+70)*0.7854</f>
        <v>410.76420000000002</v>
      </c>
      <c r="E84" s="80"/>
      <c r="F84" s="25">
        <f>D84*E84</f>
        <v>0</v>
      </c>
    </row>
    <row r="85" spans="1:14" ht="15" customHeight="1">
      <c r="A85" s="133"/>
      <c r="B85" s="23"/>
      <c r="C85" s="30"/>
      <c r="D85" s="28"/>
      <c r="E85" s="80"/>
      <c r="F85" s="25"/>
    </row>
    <row r="86" spans="1:14" ht="15" customHeight="1">
      <c r="A86" s="20" t="s">
        <v>456</v>
      </c>
      <c r="B86" s="23" t="s">
        <v>276</v>
      </c>
      <c r="C86" s="16"/>
      <c r="D86" s="27"/>
      <c r="E86" s="24"/>
      <c r="F86" s="26"/>
    </row>
    <row r="87" spans="1:14" ht="15" customHeight="1">
      <c r="A87" s="20"/>
      <c r="B87" s="23" t="s">
        <v>63</v>
      </c>
      <c r="C87" s="16"/>
      <c r="D87" s="27"/>
      <c r="E87" s="24"/>
      <c r="F87" s="26"/>
    </row>
    <row r="88" spans="1:14" ht="15" customHeight="1">
      <c r="A88" s="20"/>
      <c r="B88" s="23" t="s">
        <v>112</v>
      </c>
      <c r="C88" s="16"/>
      <c r="D88" s="27"/>
      <c r="E88" s="24"/>
      <c r="F88" s="26"/>
    </row>
    <row r="89" spans="1:14" ht="15" customHeight="1">
      <c r="A89" s="20"/>
      <c r="B89" s="23" t="s">
        <v>113</v>
      </c>
      <c r="C89" s="16"/>
      <c r="D89" s="27"/>
      <c r="E89" s="24"/>
      <c r="F89" s="26"/>
      <c r="G89" s="37"/>
      <c r="H89" s="9"/>
      <c r="I89" s="9"/>
      <c r="J89" s="9"/>
      <c r="K89" s="9"/>
      <c r="L89" s="9"/>
      <c r="M89" s="9"/>
    </row>
    <row r="90" spans="1:14" ht="15" customHeight="1">
      <c r="A90" s="20" t="s">
        <v>40</v>
      </c>
      <c r="B90" s="23" t="s">
        <v>323</v>
      </c>
      <c r="C90" s="16" t="s">
        <v>46</v>
      </c>
      <c r="D90" s="29">
        <v>10115</v>
      </c>
      <c r="E90" s="80"/>
      <c r="F90" s="25">
        <f>D90*E90</f>
        <v>0</v>
      </c>
      <c r="G90" s="37"/>
      <c r="H90" s="9"/>
      <c r="I90" s="9"/>
      <c r="J90" s="9"/>
      <c r="K90" s="9"/>
      <c r="L90" s="9"/>
      <c r="M90" s="9"/>
    </row>
    <row r="91" spans="1:14" ht="15" customHeight="1">
      <c r="A91" s="20" t="s">
        <v>40</v>
      </c>
      <c r="B91" s="23" t="s">
        <v>324</v>
      </c>
      <c r="C91" s="16" t="s">
        <v>46</v>
      </c>
      <c r="D91" s="29">
        <v>63204</v>
      </c>
      <c r="E91" s="80"/>
      <c r="F91" s="25">
        <f>D91*E91</f>
        <v>0</v>
      </c>
      <c r="G91" s="37"/>
      <c r="H91" s="9"/>
      <c r="I91" s="9"/>
      <c r="J91" s="9"/>
      <c r="K91" s="9"/>
      <c r="L91" s="9"/>
      <c r="M91" s="9"/>
    </row>
    <row r="92" spans="1:14" ht="15" customHeight="1">
      <c r="A92" s="20"/>
      <c r="B92" s="23"/>
      <c r="C92" s="16"/>
      <c r="D92" s="29"/>
      <c r="E92" s="80"/>
      <c r="F92" s="25"/>
      <c r="G92" s="37"/>
      <c r="H92" s="9"/>
      <c r="I92" s="9"/>
      <c r="J92" s="9"/>
      <c r="K92" s="9"/>
      <c r="L92" s="9"/>
      <c r="M92" s="9"/>
    </row>
    <row r="93" spans="1:14" ht="15" customHeight="1">
      <c r="A93" s="20"/>
      <c r="B93" s="23"/>
      <c r="C93" s="16"/>
      <c r="D93" s="29"/>
      <c r="E93" s="80"/>
      <c r="F93" s="25"/>
      <c r="G93" s="37"/>
      <c r="H93" s="9"/>
      <c r="I93" s="9"/>
      <c r="J93" s="9"/>
      <c r="K93" s="9"/>
      <c r="L93" s="9"/>
      <c r="M93" s="9"/>
    </row>
    <row r="94" spans="1:14" ht="15" customHeight="1">
      <c r="A94" s="20"/>
      <c r="B94" s="23"/>
      <c r="C94" s="16"/>
      <c r="D94" s="29"/>
      <c r="E94" s="80"/>
      <c r="F94" s="25"/>
      <c r="G94" s="37"/>
      <c r="H94" s="9"/>
      <c r="I94" s="9"/>
      <c r="J94" s="9"/>
      <c r="K94" s="9"/>
      <c r="L94" s="9"/>
      <c r="M94" s="9"/>
    </row>
    <row r="95" spans="1:14" ht="15" customHeight="1">
      <c r="A95" s="20" t="s">
        <v>458</v>
      </c>
      <c r="B95" s="23" t="s">
        <v>287</v>
      </c>
      <c r="C95" s="16"/>
      <c r="D95" s="16"/>
      <c r="E95" s="24"/>
      <c r="F95" s="26"/>
      <c r="G95" s="37"/>
      <c r="H95" s="9"/>
      <c r="I95" s="9"/>
      <c r="J95" s="9"/>
      <c r="K95" s="9"/>
      <c r="L95" s="9"/>
      <c r="M95" s="9"/>
    </row>
    <row r="96" spans="1:14" ht="15" customHeight="1">
      <c r="A96" s="16"/>
      <c r="B96" s="23" t="s">
        <v>286</v>
      </c>
      <c r="G96" s="37"/>
      <c r="H96" s="9"/>
      <c r="I96" s="9"/>
      <c r="J96" s="9"/>
      <c r="K96" s="9"/>
      <c r="L96" s="257"/>
      <c r="M96" s="9"/>
    </row>
    <row r="97" spans="1:13" ht="15" customHeight="1">
      <c r="A97" s="16"/>
      <c r="B97" s="23" t="s">
        <v>288</v>
      </c>
      <c r="C97" s="16" t="s">
        <v>46</v>
      </c>
      <c r="D97" s="29">
        <f>35*4.34</f>
        <v>151.9</v>
      </c>
      <c r="E97" s="80"/>
      <c r="F97" s="25">
        <f>D97*E97</f>
        <v>0</v>
      </c>
      <c r="G97" s="37"/>
      <c r="H97" s="9"/>
      <c r="I97" s="9"/>
      <c r="J97" s="9"/>
      <c r="K97" s="9"/>
      <c r="L97" s="257"/>
      <c r="M97" s="9"/>
    </row>
    <row r="98" spans="1:13" ht="15" customHeight="1">
      <c r="A98" s="16"/>
      <c r="B98" s="23"/>
      <c r="C98" s="16"/>
      <c r="D98" s="16"/>
      <c r="E98" s="24"/>
      <c r="F98" s="26"/>
      <c r="G98" s="37"/>
      <c r="H98" s="9"/>
      <c r="I98" s="9"/>
      <c r="J98" s="9"/>
      <c r="K98" s="9"/>
      <c r="L98" s="257"/>
      <c r="M98" s="9"/>
    </row>
    <row r="99" spans="1:13" ht="15" customHeight="1">
      <c r="A99" s="20" t="s">
        <v>459</v>
      </c>
      <c r="B99" s="23" t="s">
        <v>277</v>
      </c>
      <c r="C99" s="16"/>
      <c r="D99" s="16"/>
      <c r="E99" s="24"/>
      <c r="F99" s="26"/>
      <c r="G99" s="37"/>
      <c r="H99" s="16"/>
      <c r="I99" s="23"/>
      <c r="J99" s="16"/>
      <c r="K99" s="30"/>
      <c r="L99" s="24"/>
      <c r="M99" s="31"/>
    </row>
    <row r="100" spans="1:13" ht="15" customHeight="1">
      <c r="A100" s="16"/>
      <c r="B100" s="23" t="s">
        <v>278</v>
      </c>
      <c r="C100" s="74"/>
      <c r="D100" s="74"/>
      <c r="G100" s="37"/>
      <c r="H100" s="16"/>
      <c r="I100" s="23"/>
      <c r="J100" s="16"/>
      <c r="K100" s="30"/>
      <c r="L100" s="24"/>
      <c r="M100" s="31"/>
    </row>
    <row r="101" spans="1:13" ht="15" customHeight="1">
      <c r="A101" s="16"/>
      <c r="B101" s="23" t="s">
        <v>279</v>
      </c>
      <c r="C101" s="16"/>
      <c r="D101" s="28"/>
      <c r="E101" s="24"/>
      <c r="F101" s="26"/>
      <c r="G101" s="37"/>
      <c r="H101" s="9"/>
      <c r="I101" s="9"/>
      <c r="J101" s="9"/>
      <c r="K101" s="9"/>
      <c r="L101" s="9"/>
      <c r="M101" s="9"/>
    </row>
    <row r="102" spans="1:13" ht="15" customHeight="1">
      <c r="A102" s="16"/>
      <c r="B102" s="23" t="s">
        <v>280</v>
      </c>
      <c r="C102" s="16"/>
      <c r="D102" s="28"/>
      <c r="E102" s="24"/>
      <c r="F102" s="26"/>
      <c r="G102" s="32"/>
      <c r="H102" s="9"/>
      <c r="I102" s="9"/>
      <c r="J102" s="9"/>
      <c r="K102" s="9"/>
      <c r="L102" s="9"/>
      <c r="M102" s="9"/>
    </row>
    <row r="103" spans="1:13" ht="15" customHeight="1">
      <c r="A103" s="16"/>
      <c r="B103" s="23" t="s">
        <v>281</v>
      </c>
      <c r="C103" s="16"/>
      <c r="D103" s="28"/>
      <c r="E103" s="24"/>
      <c r="F103" s="26"/>
      <c r="G103" s="32"/>
      <c r="H103" s="9"/>
      <c r="I103" s="9"/>
      <c r="J103" s="9"/>
      <c r="K103" s="9"/>
      <c r="L103" s="9"/>
      <c r="M103" s="9"/>
    </row>
    <row r="104" spans="1:13" ht="17.25">
      <c r="A104" s="16"/>
      <c r="B104" s="23" t="s">
        <v>239</v>
      </c>
      <c r="C104" s="16" t="s">
        <v>52</v>
      </c>
      <c r="D104" s="28">
        <f>472.5*0.7854</f>
        <v>371.10149999999999</v>
      </c>
      <c r="E104" s="24"/>
      <c r="F104" s="26">
        <f>D104*E104</f>
        <v>0</v>
      </c>
      <c r="G104" s="32"/>
      <c r="H104" s="30"/>
      <c r="I104" s="23"/>
      <c r="J104" s="30"/>
      <c r="K104" s="30"/>
      <c r="L104" s="25"/>
      <c r="M104" s="141"/>
    </row>
    <row r="105" spans="1:13" ht="15" customHeight="1">
      <c r="A105" s="16"/>
      <c r="B105" s="23"/>
      <c r="C105" s="16"/>
      <c r="D105" s="28"/>
      <c r="E105" s="24"/>
      <c r="F105" s="26"/>
      <c r="G105" s="32"/>
      <c r="H105" s="30"/>
      <c r="I105" s="23"/>
      <c r="J105" s="30"/>
      <c r="K105" s="29"/>
      <c r="L105" s="25"/>
      <c r="M105" s="25"/>
    </row>
    <row r="106" spans="1:13" ht="15" customHeight="1">
      <c r="A106" s="20" t="s">
        <v>461</v>
      </c>
      <c r="B106" s="17" t="s">
        <v>44</v>
      </c>
      <c r="C106" s="16"/>
      <c r="D106" s="27"/>
      <c r="E106" s="24"/>
      <c r="F106" s="26"/>
      <c r="G106" s="32"/>
      <c r="H106" s="15"/>
      <c r="I106" s="12"/>
      <c r="J106" s="15"/>
      <c r="K106" s="15"/>
      <c r="L106" s="142"/>
      <c r="M106" s="143"/>
    </row>
    <row r="107" spans="1:13" ht="15" customHeight="1">
      <c r="A107" s="20"/>
      <c r="B107" s="23" t="s">
        <v>45</v>
      </c>
      <c r="C107" s="16" t="s">
        <v>41</v>
      </c>
      <c r="D107" s="27">
        <v>455</v>
      </c>
      <c r="E107" s="24"/>
      <c r="F107" s="26">
        <f>D107*E107</f>
        <v>0</v>
      </c>
      <c r="G107" s="32"/>
      <c r="H107" s="15"/>
      <c r="I107" s="12"/>
      <c r="J107" s="15"/>
      <c r="K107" s="15"/>
      <c r="L107" s="142"/>
      <c r="M107" s="143"/>
    </row>
    <row r="108" spans="1:13" ht="15" customHeight="1">
      <c r="A108" s="16"/>
      <c r="B108" s="23"/>
      <c r="C108" s="16"/>
      <c r="D108" s="16"/>
      <c r="E108" s="24"/>
      <c r="F108" s="26"/>
      <c r="G108" s="32"/>
      <c r="H108" s="15"/>
      <c r="I108" s="12"/>
      <c r="J108" s="15"/>
      <c r="K108" s="15"/>
      <c r="L108" s="142"/>
      <c r="M108" s="143"/>
    </row>
    <row r="109" spans="1:13" ht="15" customHeight="1">
      <c r="A109" s="20" t="s">
        <v>463</v>
      </c>
      <c r="B109" s="23" t="s">
        <v>49</v>
      </c>
      <c r="C109" s="16" t="s">
        <v>72</v>
      </c>
      <c r="D109" s="30">
        <v>35</v>
      </c>
      <c r="E109" s="24"/>
      <c r="F109" s="26">
        <f>D109*E109</f>
        <v>0</v>
      </c>
      <c r="G109" s="54"/>
      <c r="H109" s="144"/>
      <c r="I109" s="23"/>
      <c r="J109" s="15"/>
      <c r="K109" s="14"/>
      <c r="L109" s="145"/>
      <c r="M109" s="142"/>
    </row>
    <row r="110" spans="1:13" ht="15" customHeight="1">
      <c r="A110" s="16"/>
      <c r="B110" s="23"/>
      <c r="C110" s="16"/>
      <c r="D110" s="30"/>
      <c r="E110" s="24"/>
      <c r="F110" s="26"/>
      <c r="G110" s="45"/>
      <c r="H110" s="11"/>
      <c r="I110" s="12"/>
      <c r="J110" s="10"/>
      <c r="K110" s="15"/>
      <c r="L110" s="13"/>
      <c r="M110" s="33"/>
    </row>
    <row r="111" spans="1:13" ht="15" customHeight="1">
      <c r="A111" s="20" t="s">
        <v>5</v>
      </c>
      <c r="B111" s="17" t="s">
        <v>237</v>
      </c>
      <c r="C111" s="16" t="s">
        <v>72</v>
      </c>
      <c r="D111" s="30">
        <v>35</v>
      </c>
      <c r="E111" s="24"/>
      <c r="F111" s="26">
        <f>D111*E111</f>
        <v>0</v>
      </c>
      <c r="G111" s="47"/>
      <c r="H111" s="40"/>
      <c r="I111" s="161"/>
      <c r="J111" s="40"/>
      <c r="K111" s="40"/>
      <c r="L111" s="40"/>
      <c r="M111" s="40"/>
    </row>
    <row r="112" spans="1:13" ht="15" customHeight="1">
      <c r="A112" s="16"/>
      <c r="B112" s="23"/>
      <c r="C112" s="16"/>
      <c r="D112" s="16"/>
      <c r="E112" s="24"/>
      <c r="F112" s="26"/>
      <c r="G112" s="47"/>
      <c r="H112" s="40"/>
      <c r="I112" s="161"/>
      <c r="J112" s="40"/>
      <c r="K112" s="40"/>
      <c r="L112" s="40"/>
      <c r="M112" s="40"/>
    </row>
    <row r="113" spans="1:13" ht="15" customHeight="1">
      <c r="A113" s="20" t="s">
        <v>6</v>
      </c>
      <c r="B113" s="23" t="s">
        <v>70</v>
      </c>
      <c r="C113" s="16" t="s">
        <v>72</v>
      </c>
      <c r="D113" s="30">
        <v>12</v>
      </c>
      <c r="E113" s="24"/>
      <c r="F113" s="26">
        <f>D113*E113</f>
        <v>0</v>
      </c>
      <c r="G113" s="47"/>
      <c r="H113" s="40"/>
      <c r="I113" s="161"/>
      <c r="J113" s="40"/>
      <c r="K113" s="40"/>
      <c r="L113" s="40"/>
      <c r="M113" s="40"/>
    </row>
    <row r="114" spans="1:13" ht="15" customHeight="1" thickBot="1">
      <c r="A114" s="64"/>
      <c r="B114" s="65"/>
      <c r="C114" s="64"/>
      <c r="D114" s="66"/>
      <c r="E114" s="67"/>
      <c r="F114" s="68"/>
      <c r="G114" s="47"/>
      <c r="H114" s="34"/>
      <c r="I114" s="35"/>
      <c r="J114" s="34"/>
      <c r="K114" s="34"/>
      <c r="L114" s="36"/>
    </row>
    <row r="115" spans="1:13" ht="15" customHeight="1" thickTop="1">
      <c r="A115" s="63"/>
      <c r="B115" s="305" t="s">
        <v>143</v>
      </c>
      <c r="C115" s="63"/>
      <c r="D115" s="63"/>
      <c r="E115" s="59"/>
      <c r="F115" s="60">
        <f>SUM(F70:F114)</f>
        <v>0</v>
      </c>
      <c r="G115" s="55"/>
      <c r="H115" s="39"/>
      <c r="I115" s="39"/>
      <c r="J115" s="39"/>
      <c r="K115" s="39"/>
      <c r="L115" s="40"/>
    </row>
    <row r="116" spans="1:13" ht="15" customHeight="1">
      <c r="A116" s="16"/>
      <c r="B116" s="23"/>
      <c r="C116" s="16"/>
      <c r="D116" s="30"/>
      <c r="E116" s="24"/>
      <c r="F116" s="26"/>
      <c r="G116" s="55"/>
      <c r="H116" s="39"/>
      <c r="I116" s="39"/>
      <c r="J116" s="39"/>
      <c r="K116" s="39"/>
      <c r="L116" s="9"/>
    </row>
    <row r="117" spans="1:13" ht="15" customHeight="1" thickBot="1">
      <c r="A117" s="362" t="s">
        <v>465</v>
      </c>
      <c r="B117" s="363" t="s">
        <v>64</v>
      </c>
      <c r="C117" s="377" t="s">
        <v>50</v>
      </c>
      <c r="D117" s="377" t="s">
        <v>39</v>
      </c>
      <c r="E117" s="377" t="s">
        <v>51</v>
      </c>
      <c r="F117" s="378" t="s">
        <v>42</v>
      </c>
      <c r="G117" s="55"/>
      <c r="H117" s="39"/>
      <c r="I117" s="39"/>
      <c r="J117" s="39"/>
      <c r="K117" s="39"/>
      <c r="L117" s="9"/>
    </row>
    <row r="118" spans="1:13" ht="15" customHeight="1">
      <c r="A118" s="20"/>
      <c r="B118" s="17" t="s">
        <v>240</v>
      </c>
      <c r="C118" s="16"/>
      <c r="D118" s="16"/>
      <c r="E118" s="21"/>
      <c r="F118" s="22"/>
      <c r="G118" s="55"/>
      <c r="H118" s="9"/>
      <c r="I118" s="9"/>
      <c r="J118" s="9"/>
      <c r="K118" s="9"/>
      <c r="L118" s="9"/>
    </row>
    <row r="119" spans="1:13" ht="15" customHeight="1">
      <c r="A119" s="16"/>
      <c r="B119" s="23"/>
      <c r="C119" s="16"/>
      <c r="D119" s="16"/>
      <c r="E119" s="21"/>
      <c r="F119" s="24"/>
      <c r="G119" s="56"/>
      <c r="H119" s="9"/>
      <c r="I119" s="9"/>
      <c r="J119" s="9"/>
      <c r="K119" s="9"/>
      <c r="L119" s="9"/>
    </row>
    <row r="120" spans="1:13" ht="15" customHeight="1">
      <c r="A120" s="61" t="s">
        <v>162</v>
      </c>
      <c r="B120" s="49" t="s">
        <v>205</v>
      </c>
      <c r="C120" s="44"/>
      <c r="D120" s="44"/>
      <c r="E120" s="44"/>
      <c r="F120" s="45"/>
      <c r="G120" s="56"/>
    </row>
    <row r="121" spans="1:13" ht="15" customHeight="1">
      <c r="A121" s="44"/>
      <c r="B121" s="49" t="s">
        <v>215</v>
      </c>
      <c r="C121" s="44"/>
      <c r="D121" s="46"/>
      <c r="E121" s="46"/>
      <c r="F121" s="47"/>
      <c r="G121" s="56"/>
    </row>
    <row r="122" spans="1:13" ht="15" customHeight="1">
      <c r="A122" s="52"/>
      <c r="B122" s="49" t="s">
        <v>241</v>
      </c>
      <c r="C122" s="44"/>
      <c r="D122" s="46"/>
      <c r="E122" s="48"/>
      <c r="F122" s="47"/>
      <c r="G122" s="56"/>
    </row>
    <row r="123" spans="1:13" ht="17.25">
      <c r="A123" s="44"/>
      <c r="B123" s="49" t="s">
        <v>242</v>
      </c>
      <c r="C123" s="44" t="s">
        <v>52</v>
      </c>
      <c r="D123" s="132">
        <f>1.6*0.1*61.8</f>
        <v>9.8880000000000017</v>
      </c>
      <c r="E123" s="45"/>
      <c r="F123" s="45">
        <f>D123*E123</f>
        <v>0</v>
      </c>
      <c r="G123" s="55"/>
    </row>
    <row r="124" spans="1:13" ht="15">
      <c r="A124" s="44"/>
      <c r="B124" s="49"/>
      <c r="C124" s="44"/>
      <c r="D124" s="132"/>
      <c r="E124" s="45"/>
      <c r="F124" s="45"/>
      <c r="G124" s="55"/>
    </row>
    <row r="125" spans="1:13" ht="15">
      <c r="A125" s="61" t="s">
        <v>163</v>
      </c>
      <c r="B125" s="43" t="s">
        <v>114</v>
      </c>
      <c r="C125" s="44"/>
      <c r="D125" s="132"/>
      <c r="E125" s="51"/>
      <c r="F125" s="51"/>
      <c r="G125" s="18"/>
    </row>
    <row r="126" spans="1:13" ht="15">
      <c r="A126" s="44"/>
      <c r="B126" s="49" t="s">
        <v>243</v>
      </c>
      <c r="C126" s="44"/>
      <c r="D126" s="132"/>
      <c r="E126" s="45"/>
      <c r="F126" s="45"/>
      <c r="G126" s="18"/>
    </row>
    <row r="127" spans="1:13" ht="15">
      <c r="A127" s="44"/>
      <c r="B127" s="49" t="s">
        <v>118</v>
      </c>
      <c r="C127" s="44"/>
      <c r="D127" s="132"/>
      <c r="E127" s="45"/>
      <c r="F127" s="45"/>
      <c r="G127" s="18"/>
    </row>
    <row r="128" spans="1:13" ht="17.25">
      <c r="A128" s="44"/>
      <c r="B128" s="49" t="s">
        <v>244</v>
      </c>
      <c r="C128" s="44" t="s">
        <v>65</v>
      </c>
      <c r="D128" s="132">
        <f>61.6*1*2</f>
        <v>123.2</v>
      </c>
      <c r="E128" s="45"/>
      <c r="F128" s="45">
        <f>D128*E128</f>
        <v>0</v>
      </c>
      <c r="G128" s="18"/>
    </row>
    <row r="129" spans="1:8" ht="15">
      <c r="A129" s="44"/>
      <c r="B129" s="49"/>
      <c r="C129" s="44"/>
      <c r="D129" s="132"/>
      <c r="E129" s="45"/>
      <c r="F129" s="45"/>
      <c r="G129" s="18"/>
    </row>
    <row r="130" spans="1:8" ht="15">
      <c r="A130" s="61" t="s">
        <v>7</v>
      </c>
      <c r="B130" s="49" t="s">
        <v>117</v>
      </c>
      <c r="C130" s="44"/>
      <c r="D130" s="132"/>
      <c r="E130" s="45"/>
      <c r="F130" s="45"/>
      <c r="G130" s="18"/>
    </row>
    <row r="131" spans="1:8" ht="15">
      <c r="A131" s="52"/>
      <c r="B131" s="49" t="s">
        <v>291</v>
      </c>
      <c r="C131" s="46"/>
      <c r="D131" s="176"/>
      <c r="E131" s="47"/>
      <c r="F131" s="47"/>
      <c r="G131" s="18"/>
    </row>
    <row r="132" spans="1:8" ht="17.25">
      <c r="A132" s="52"/>
      <c r="B132" s="49" t="s">
        <v>290</v>
      </c>
      <c r="C132" s="46"/>
      <c r="D132" s="176"/>
      <c r="E132" s="47"/>
      <c r="F132" s="47"/>
      <c r="G132" s="18"/>
    </row>
    <row r="133" spans="1:8" ht="17.25">
      <c r="A133" s="52"/>
      <c r="B133" s="49" t="s">
        <v>292</v>
      </c>
      <c r="C133" s="44" t="s">
        <v>65</v>
      </c>
      <c r="D133" s="132">
        <f>(34-8)*0.595</f>
        <v>15.469999999999999</v>
      </c>
      <c r="E133" s="45"/>
      <c r="F133" s="45">
        <f>D133*E133</f>
        <v>0</v>
      </c>
      <c r="G133" s="18"/>
      <c r="H133" s="247"/>
    </row>
    <row r="134" spans="1:8" ht="15">
      <c r="A134" s="52"/>
      <c r="B134" s="49"/>
      <c r="C134" s="44"/>
      <c r="D134" s="132"/>
      <c r="E134" s="45"/>
      <c r="F134" s="45"/>
      <c r="G134" s="18"/>
    </row>
    <row r="135" spans="1:8" ht="15">
      <c r="A135" s="61" t="s">
        <v>8</v>
      </c>
      <c r="B135" s="49" t="s">
        <v>117</v>
      </c>
      <c r="C135" s="44"/>
      <c r="D135" s="132"/>
      <c r="E135" s="45"/>
      <c r="F135" s="45"/>
      <c r="G135" s="18"/>
    </row>
    <row r="136" spans="1:8" ht="15">
      <c r="A136" s="52"/>
      <c r="B136" s="49" t="s">
        <v>293</v>
      </c>
      <c r="C136" s="46"/>
      <c r="D136" s="176"/>
      <c r="E136" s="47"/>
      <c r="F136" s="47"/>
      <c r="G136" s="18"/>
    </row>
    <row r="137" spans="1:8" ht="17.25">
      <c r="A137" s="52"/>
      <c r="B137" s="49" t="s">
        <v>290</v>
      </c>
      <c r="C137" s="46"/>
      <c r="D137" s="176"/>
      <c r="E137" s="47"/>
      <c r="F137" s="47"/>
      <c r="G137" s="18"/>
    </row>
    <row r="138" spans="1:8" ht="17.25">
      <c r="A138" s="52"/>
      <c r="B138" s="49" t="s">
        <v>294</v>
      </c>
      <c r="C138" s="44" t="s">
        <v>65</v>
      </c>
      <c r="D138" s="132">
        <f>8*0.525</f>
        <v>4.2</v>
      </c>
      <c r="E138" s="45"/>
      <c r="F138" s="45">
        <f>D138*E138</f>
        <v>0</v>
      </c>
      <c r="G138" s="18"/>
      <c r="H138" s="247"/>
    </row>
    <row r="139" spans="1:8" ht="15" customHeight="1">
      <c r="A139" s="52"/>
      <c r="B139" s="49"/>
      <c r="C139" s="44"/>
      <c r="D139" s="132"/>
      <c r="E139" s="45"/>
      <c r="F139" s="45"/>
      <c r="G139" s="18"/>
    </row>
    <row r="140" spans="1:8" ht="15" customHeight="1">
      <c r="A140" s="52"/>
      <c r="B140" s="49"/>
      <c r="C140" s="44"/>
      <c r="D140" s="132"/>
      <c r="E140" s="45"/>
      <c r="F140" s="45"/>
      <c r="G140" s="18"/>
    </row>
    <row r="141" spans="1:8" ht="15" customHeight="1">
      <c r="A141" s="95" t="s">
        <v>471</v>
      </c>
      <c r="B141" s="49" t="s">
        <v>119</v>
      </c>
      <c r="C141" s="44"/>
      <c r="D141" s="44"/>
      <c r="E141" s="51"/>
      <c r="F141" s="51"/>
      <c r="G141" s="18"/>
    </row>
    <row r="142" spans="1:8" ht="15" customHeight="1">
      <c r="A142" s="97"/>
      <c r="B142" s="49" t="s">
        <v>295</v>
      </c>
      <c r="C142" s="44"/>
      <c r="D142" s="44"/>
      <c r="E142" s="51"/>
      <c r="F142" s="51"/>
      <c r="G142" s="18"/>
    </row>
    <row r="143" spans="1:8" ht="15" customHeight="1">
      <c r="A143" s="97"/>
      <c r="B143" s="49" t="s">
        <v>296</v>
      </c>
      <c r="C143" s="46"/>
      <c r="D143" s="46"/>
      <c r="E143" s="47"/>
      <c r="F143" s="47"/>
      <c r="G143" s="18"/>
    </row>
    <row r="144" spans="1:8" ht="15" customHeight="1">
      <c r="A144" s="97"/>
      <c r="B144" s="49" t="s">
        <v>297</v>
      </c>
      <c r="C144" s="44"/>
      <c r="D144" s="44"/>
      <c r="E144" s="45"/>
      <c r="F144" s="45"/>
      <c r="G144" s="18"/>
    </row>
    <row r="145" spans="1:7" ht="15" customHeight="1">
      <c r="A145" s="95"/>
      <c r="B145" s="49" t="s">
        <v>390</v>
      </c>
      <c r="C145" s="44"/>
      <c r="D145" s="53"/>
      <c r="E145" s="45"/>
      <c r="F145" s="45"/>
      <c r="G145" s="18"/>
    </row>
    <row r="146" spans="1:7" ht="15" customHeight="1">
      <c r="A146" s="95"/>
      <c r="B146" s="49" t="s">
        <v>299</v>
      </c>
      <c r="C146" s="44"/>
      <c r="D146" s="53"/>
      <c r="E146" s="45"/>
      <c r="F146" s="45"/>
      <c r="G146" s="48"/>
    </row>
    <row r="147" spans="1:7" ht="15" customHeight="1">
      <c r="A147" s="95"/>
      <c r="B147" s="49" t="s">
        <v>391</v>
      </c>
      <c r="C147" s="44"/>
      <c r="D147" s="53"/>
      <c r="E147" s="45"/>
      <c r="F147" s="45"/>
      <c r="G147" s="48"/>
    </row>
    <row r="148" spans="1:7" ht="15" customHeight="1">
      <c r="A148" s="52" t="s">
        <v>40</v>
      </c>
      <c r="B148" s="49" t="s">
        <v>66</v>
      </c>
      <c r="C148" s="46" t="s">
        <v>46</v>
      </c>
      <c r="D148" s="72">
        <v>1263</v>
      </c>
      <c r="E148" s="45"/>
      <c r="F148" s="45">
        <f>D148*E148</f>
        <v>0</v>
      </c>
      <c r="G148" s="48"/>
    </row>
    <row r="149" spans="1:7" ht="15" customHeight="1">
      <c r="A149" s="52" t="s">
        <v>40</v>
      </c>
      <c r="B149" s="49" t="s">
        <v>67</v>
      </c>
      <c r="C149" s="46" t="s">
        <v>46</v>
      </c>
      <c r="D149" s="72">
        <v>5019</v>
      </c>
      <c r="E149" s="45"/>
      <c r="F149" s="45">
        <f>D149*E149</f>
        <v>0</v>
      </c>
      <c r="G149" s="48"/>
    </row>
    <row r="150" spans="1:7" ht="15" customHeight="1">
      <c r="A150" s="52"/>
      <c r="B150" s="49"/>
      <c r="C150" s="46"/>
      <c r="D150" s="72"/>
      <c r="E150" s="45"/>
      <c r="F150" s="45"/>
      <c r="G150" s="48"/>
    </row>
    <row r="151" spans="1:7" ht="15" customHeight="1">
      <c r="A151" s="52" t="s">
        <v>473</v>
      </c>
      <c r="B151" s="49" t="s">
        <v>178</v>
      </c>
      <c r="C151" s="46"/>
      <c r="D151" s="72"/>
      <c r="E151" s="45"/>
      <c r="F151" s="45"/>
      <c r="G151" s="5"/>
    </row>
    <row r="152" spans="1:7" ht="15" customHeight="1">
      <c r="A152" s="52"/>
      <c r="B152" s="49" t="s">
        <v>179</v>
      </c>
      <c r="C152" s="46"/>
      <c r="D152" s="72"/>
      <c r="E152" s="45"/>
      <c r="F152" s="45"/>
      <c r="G152" s="5"/>
    </row>
    <row r="153" spans="1:7" ht="15" customHeight="1">
      <c r="A153" s="52"/>
      <c r="B153" s="49" t="s">
        <v>180</v>
      </c>
      <c r="C153" s="46" t="s">
        <v>72</v>
      </c>
      <c r="D153" s="72">
        <v>37</v>
      </c>
      <c r="E153" s="45"/>
      <c r="F153" s="45">
        <f>D153*E153</f>
        <v>0</v>
      </c>
      <c r="G153" s="5"/>
    </row>
    <row r="154" spans="1:7" ht="15" customHeight="1">
      <c r="A154" s="52"/>
      <c r="B154" s="49"/>
      <c r="C154" s="46"/>
      <c r="D154" s="72"/>
      <c r="E154" s="45"/>
      <c r="F154" s="45"/>
      <c r="G154" s="4"/>
    </row>
    <row r="155" spans="1:7" ht="15" customHeight="1">
      <c r="A155" s="52" t="s">
        <v>474</v>
      </c>
      <c r="B155" s="49" t="s">
        <v>289</v>
      </c>
      <c r="C155" s="46"/>
      <c r="D155" s="94"/>
      <c r="E155" s="45"/>
      <c r="F155" s="45"/>
      <c r="G155" s="88"/>
    </row>
    <row r="156" spans="1:7" ht="15" customHeight="1">
      <c r="A156" s="44"/>
      <c r="B156" s="49" t="s">
        <v>246</v>
      </c>
      <c r="C156" s="46" t="s">
        <v>41</v>
      </c>
      <c r="D156" s="176">
        <f>3*1.4</f>
        <v>4.1999999999999993</v>
      </c>
      <c r="E156" s="45"/>
      <c r="F156" s="45">
        <f>D156*E156</f>
        <v>0</v>
      </c>
      <c r="G156" s="4"/>
    </row>
    <row r="157" spans="1:7" ht="15" customHeight="1">
      <c r="A157" s="44"/>
      <c r="B157" s="49"/>
      <c r="C157" s="46"/>
      <c r="D157" s="46"/>
      <c r="E157" s="48"/>
      <c r="F157" s="48"/>
    </row>
    <row r="158" spans="1:7" ht="15" customHeight="1">
      <c r="A158" s="52" t="s">
        <v>9</v>
      </c>
      <c r="B158" s="49" t="s">
        <v>120</v>
      </c>
      <c r="C158" s="44"/>
      <c r="D158" s="44"/>
      <c r="E158" s="45"/>
      <c r="F158" s="45"/>
      <c r="G158" s="70"/>
    </row>
    <row r="159" spans="1:7" ht="15" customHeight="1">
      <c r="A159" s="44"/>
      <c r="B159" s="49" t="s">
        <v>121</v>
      </c>
      <c r="C159" s="46"/>
      <c r="D159" s="46"/>
      <c r="E159" s="48"/>
      <c r="F159" s="48"/>
      <c r="G159" s="70"/>
    </row>
    <row r="160" spans="1:7" ht="15" customHeight="1">
      <c r="A160" s="44"/>
      <c r="B160" s="49" t="s">
        <v>298</v>
      </c>
      <c r="C160" s="46"/>
      <c r="D160" s="46"/>
      <c r="E160" s="48"/>
      <c r="F160" s="48"/>
      <c r="G160" s="70"/>
    </row>
    <row r="161" spans="1:11" ht="17.25">
      <c r="A161" s="44"/>
      <c r="B161" s="49" t="s">
        <v>300</v>
      </c>
      <c r="C161" s="44" t="s">
        <v>52</v>
      </c>
      <c r="D161" s="132">
        <f>1.4*1*61.6-26*0.1314*0.4-8*0.1025*0.4</f>
        <v>84.545439999999985</v>
      </c>
      <c r="E161" s="45"/>
      <c r="F161" s="45">
        <f>D161*E161</f>
        <v>0</v>
      </c>
      <c r="G161" s="70"/>
      <c r="K161" s="74"/>
    </row>
    <row r="162" spans="1:11" ht="15" customHeight="1">
      <c r="A162" s="44"/>
      <c r="B162" s="248" t="s">
        <v>301</v>
      </c>
      <c r="C162" s="44"/>
      <c r="D162" s="132"/>
      <c r="E162" s="45"/>
      <c r="F162" s="45"/>
      <c r="G162" s="70"/>
      <c r="H162" s="248"/>
      <c r="K162" s="74"/>
    </row>
    <row r="163" spans="1:11" ht="15" customHeight="1">
      <c r="A163" s="44"/>
      <c r="B163" s="248" t="s">
        <v>302</v>
      </c>
      <c r="C163" s="44"/>
      <c r="D163" s="132"/>
      <c r="E163" s="45"/>
      <c r="F163" s="45"/>
      <c r="G163" s="70"/>
      <c r="H163" s="248"/>
      <c r="K163" s="74"/>
    </row>
    <row r="164" spans="1:11" ht="15" customHeight="1" thickBot="1">
      <c r="A164" s="57"/>
      <c r="B164" s="57"/>
      <c r="C164" s="189"/>
      <c r="D164" s="189"/>
      <c r="E164" s="57"/>
      <c r="F164" s="58"/>
      <c r="G164" s="70"/>
      <c r="H164" s="103"/>
      <c r="K164" s="74"/>
    </row>
    <row r="165" spans="1:11" ht="15" customHeight="1" thickTop="1">
      <c r="A165" s="63"/>
      <c r="B165" s="305" t="s">
        <v>143</v>
      </c>
      <c r="C165" s="63"/>
      <c r="D165" s="63"/>
      <c r="E165" s="59"/>
      <c r="F165" s="60">
        <f>SUM(F123:F164)</f>
        <v>0</v>
      </c>
      <c r="G165" s="70"/>
      <c r="H165" s="103"/>
    </row>
    <row r="166" spans="1:11" ht="15" customHeight="1">
      <c r="A166" s="1"/>
      <c r="B166" s="1"/>
      <c r="C166" s="190"/>
      <c r="D166" s="190"/>
      <c r="E166" s="1"/>
      <c r="F166" s="1"/>
      <c r="G166" s="70"/>
    </row>
    <row r="167" spans="1:11" ht="15" customHeight="1" thickBot="1">
      <c r="A167" s="362" t="s">
        <v>478</v>
      </c>
      <c r="B167" s="363" t="s">
        <v>146</v>
      </c>
      <c r="C167" s="377" t="s">
        <v>50</v>
      </c>
      <c r="D167" s="377" t="s">
        <v>39</v>
      </c>
      <c r="E167" s="377" t="s">
        <v>51</v>
      </c>
      <c r="F167" s="378" t="s">
        <v>42</v>
      </c>
      <c r="G167" s="70"/>
    </row>
    <row r="168" spans="1:11" ht="15" customHeight="1">
      <c r="A168" s="1"/>
      <c r="B168" s="167" t="s">
        <v>303</v>
      </c>
      <c r="C168" s="44"/>
      <c r="D168" s="44"/>
      <c r="E168" s="88"/>
      <c r="F168" s="88"/>
      <c r="G168" s="70"/>
      <c r="H168" s="158"/>
      <c r="I168" s="158"/>
      <c r="J168" s="158"/>
      <c r="K168" s="158"/>
    </row>
    <row r="169" spans="1:11" ht="15" customHeight="1">
      <c r="A169" s="2"/>
      <c r="B169" s="62"/>
      <c r="C169" s="191"/>
      <c r="D169" s="191"/>
      <c r="E169" s="62"/>
      <c r="F169" s="62"/>
      <c r="G169" s="70"/>
      <c r="H169" s="158"/>
      <c r="I169" s="158"/>
      <c r="J169" s="158"/>
      <c r="K169" s="158"/>
    </row>
    <row r="170" spans="1:11" ht="15" customHeight="1">
      <c r="A170" s="20" t="s">
        <v>479</v>
      </c>
      <c r="B170" s="23" t="s">
        <v>57</v>
      </c>
      <c r="C170" s="16"/>
      <c r="D170" s="16"/>
      <c r="E170" s="24"/>
      <c r="F170" s="25"/>
      <c r="G170" s="70"/>
      <c r="H170" s="158"/>
      <c r="I170" s="158"/>
      <c r="J170" s="158"/>
      <c r="K170" s="158"/>
    </row>
    <row r="171" spans="1:11" ht="15" customHeight="1">
      <c r="A171" s="20"/>
      <c r="B171" s="23" t="s">
        <v>58</v>
      </c>
      <c r="C171" s="16"/>
      <c r="D171" s="16"/>
      <c r="E171" s="24"/>
      <c r="F171" s="25"/>
      <c r="G171" s="70"/>
      <c r="H171" s="158"/>
      <c r="I171" s="158"/>
      <c r="J171" s="158"/>
      <c r="K171" s="158"/>
    </row>
    <row r="172" spans="1:11" ht="15" customHeight="1">
      <c r="A172" s="20"/>
      <c r="B172" s="23" t="s">
        <v>47</v>
      </c>
      <c r="C172" s="16"/>
      <c r="D172" s="16"/>
      <c r="E172" s="24"/>
      <c r="F172" s="25"/>
      <c r="G172" s="70"/>
      <c r="H172" s="158"/>
      <c r="I172" s="158"/>
      <c r="J172" s="158"/>
      <c r="K172" s="158"/>
    </row>
    <row r="173" spans="1:11" ht="15" customHeight="1">
      <c r="A173" s="20"/>
      <c r="B173" s="23" t="s">
        <v>48</v>
      </c>
      <c r="C173" s="16" t="s">
        <v>275</v>
      </c>
      <c r="D173" s="16">
        <v>1</v>
      </c>
      <c r="E173" s="26"/>
      <c r="F173" s="45">
        <f>D173*E173</f>
        <v>0</v>
      </c>
      <c r="G173" s="70"/>
      <c r="H173" s="158"/>
      <c r="I173" s="158"/>
      <c r="J173" s="158"/>
      <c r="K173" s="158"/>
    </row>
    <row r="174" spans="1:11" ht="15" customHeight="1">
      <c r="A174" s="20"/>
      <c r="B174" s="23"/>
      <c r="C174" s="16"/>
      <c r="D174" s="16"/>
      <c r="E174" s="21"/>
      <c r="F174" s="26"/>
      <c r="G174" s="70"/>
      <c r="H174" s="158"/>
      <c r="I174" s="158"/>
      <c r="J174" s="158"/>
      <c r="K174" s="158"/>
    </row>
    <row r="175" spans="1:11" ht="15" customHeight="1">
      <c r="A175" s="20" t="s">
        <v>481</v>
      </c>
      <c r="B175" s="23" t="s">
        <v>312</v>
      </c>
      <c r="C175" s="16"/>
      <c r="D175" s="16"/>
      <c r="E175" s="21"/>
      <c r="F175" s="26"/>
      <c r="G175" s="70"/>
      <c r="H175" s="158"/>
      <c r="I175" s="158"/>
      <c r="J175" s="158"/>
      <c r="K175" s="158"/>
    </row>
    <row r="176" spans="1:11" ht="15" customHeight="1">
      <c r="A176" s="20"/>
      <c r="B176" s="23" t="s">
        <v>313</v>
      </c>
      <c r="C176" s="16"/>
      <c r="D176" s="16"/>
      <c r="E176" s="21"/>
      <c r="F176" s="26"/>
      <c r="G176" s="70"/>
      <c r="H176" s="158"/>
      <c r="I176" s="158"/>
      <c r="J176" s="158"/>
      <c r="K176" s="158"/>
    </row>
    <row r="177" spans="1:11" ht="15" customHeight="1">
      <c r="A177" s="20"/>
      <c r="B177" s="23" t="s">
        <v>314</v>
      </c>
      <c r="C177" s="16"/>
      <c r="D177" s="16"/>
      <c r="E177" s="21"/>
      <c r="F177" s="26"/>
      <c r="G177" s="70"/>
      <c r="H177" s="158"/>
      <c r="I177" s="158"/>
      <c r="J177" s="158"/>
      <c r="K177" s="158"/>
    </row>
    <row r="178" spans="1:11" ht="15" customHeight="1">
      <c r="A178" s="20"/>
      <c r="B178" s="23" t="s">
        <v>315</v>
      </c>
      <c r="C178" s="16"/>
      <c r="D178" s="16"/>
      <c r="E178" s="21"/>
      <c r="F178" s="26"/>
      <c r="G178" s="70"/>
      <c r="H178" s="158"/>
      <c r="I178" s="158"/>
      <c r="J178" s="158"/>
      <c r="K178" s="158"/>
    </row>
    <row r="179" spans="1:11" ht="15" customHeight="1">
      <c r="A179" s="20"/>
      <c r="B179" s="23" t="s">
        <v>73</v>
      </c>
      <c r="C179" s="16"/>
      <c r="D179" s="16"/>
      <c r="E179" s="21"/>
      <c r="F179" s="26"/>
      <c r="G179" s="70"/>
      <c r="H179" s="158"/>
      <c r="I179" s="158"/>
      <c r="J179" s="158"/>
      <c r="K179" s="158"/>
    </row>
    <row r="180" spans="1:11" ht="15" customHeight="1">
      <c r="A180" s="20"/>
      <c r="B180" s="23" t="s">
        <v>74</v>
      </c>
      <c r="C180" s="74"/>
      <c r="D180" s="74"/>
      <c r="G180" s="70"/>
      <c r="H180" s="158"/>
      <c r="I180" s="158"/>
      <c r="J180" s="158"/>
      <c r="K180" s="158"/>
    </row>
    <row r="181" spans="1:11" ht="15" customHeight="1">
      <c r="A181" s="20"/>
      <c r="B181" s="23" t="s">
        <v>77</v>
      </c>
      <c r="C181" s="74"/>
      <c r="D181" s="74"/>
      <c r="G181" s="70"/>
      <c r="H181" s="158"/>
      <c r="I181" s="158"/>
      <c r="J181" s="158"/>
      <c r="K181" s="158"/>
    </row>
    <row r="182" spans="1:11" ht="15" customHeight="1">
      <c r="A182" s="20"/>
      <c r="B182" s="23" t="s">
        <v>529</v>
      </c>
      <c r="C182" s="16"/>
      <c r="D182" s="16"/>
      <c r="E182" s="21"/>
      <c r="F182" s="26"/>
      <c r="G182" s="70"/>
      <c r="H182" s="158"/>
      <c r="I182" s="158"/>
      <c r="J182" s="158"/>
      <c r="K182" s="158"/>
    </row>
    <row r="183" spans="1:11" ht="15" customHeight="1">
      <c r="A183" s="20"/>
      <c r="B183" s="23" t="s">
        <v>78</v>
      </c>
      <c r="G183" s="70"/>
      <c r="H183" s="158"/>
      <c r="I183" s="158"/>
      <c r="J183" s="158"/>
      <c r="K183" s="158"/>
    </row>
    <row r="184" spans="1:11" ht="15" customHeight="1">
      <c r="C184" s="44"/>
      <c r="D184" s="50"/>
      <c r="E184" s="45"/>
      <c r="F184" s="45"/>
      <c r="G184" s="70"/>
      <c r="H184" s="158"/>
      <c r="I184" s="158"/>
      <c r="J184" s="158"/>
      <c r="K184" s="158"/>
    </row>
    <row r="185" spans="1:11" ht="15" customHeight="1">
      <c r="C185" s="44"/>
      <c r="D185" s="50"/>
      <c r="E185" s="45"/>
      <c r="F185" s="45"/>
      <c r="G185" s="70"/>
    </row>
    <row r="186" spans="1:11" ht="15" customHeight="1">
      <c r="C186" s="44"/>
      <c r="D186" s="50"/>
      <c r="E186" s="45"/>
      <c r="F186" s="45"/>
      <c r="G186" s="70"/>
    </row>
    <row r="187" spans="1:11" ht="15" customHeight="1">
      <c r="A187" s="20" t="s">
        <v>40</v>
      </c>
      <c r="B187" s="23" t="s">
        <v>306</v>
      </c>
      <c r="C187" s="44"/>
      <c r="D187" s="50"/>
      <c r="E187" s="45"/>
      <c r="F187" s="45"/>
      <c r="G187" s="70"/>
    </row>
    <row r="188" spans="1:11" ht="15" customHeight="1">
      <c r="A188" s="20" t="s">
        <v>40</v>
      </c>
      <c r="B188" s="23" t="s">
        <v>307</v>
      </c>
      <c r="C188" s="44"/>
      <c r="D188" s="50"/>
      <c r="E188" s="45"/>
      <c r="F188" s="45"/>
      <c r="G188" s="70"/>
    </row>
    <row r="189" spans="1:11" ht="15" customHeight="1">
      <c r="A189" s="20"/>
      <c r="B189" s="23" t="s">
        <v>308</v>
      </c>
      <c r="C189" s="44"/>
      <c r="D189" s="50"/>
      <c r="E189" s="45"/>
      <c r="F189" s="45"/>
      <c r="G189" s="70"/>
    </row>
    <row r="190" spans="1:11" ht="15" customHeight="1">
      <c r="A190" s="20" t="s">
        <v>40</v>
      </c>
      <c r="B190" s="23" t="s">
        <v>309</v>
      </c>
      <c r="C190" s="44"/>
      <c r="D190" s="50"/>
      <c r="E190" s="45"/>
      <c r="F190" s="45"/>
      <c r="G190" s="70"/>
    </row>
    <row r="191" spans="1:11" ht="15" customHeight="1">
      <c r="A191" s="20"/>
      <c r="B191" s="23" t="s">
        <v>310</v>
      </c>
      <c r="C191" s="44"/>
      <c r="D191" s="50"/>
      <c r="E191" s="45"/>
      <c r="F191" s="45"/>
      <c r="G191" s="70"/>
    </row>
    <row r="192" spans="1:11" ht="15" customHeight="1">
      <c r="A192" s="20" t="s">
        <v>40</v>
      </c>
      <c r="B192" s="23" t="s">
        <v>311</v>
      </c>
      <c r="C192" s="44" t="s">
        <v>41</v>
      </c>
      <c r="D192" s="50">
        <f>7*23+9*25+8*27+5*23</f>
        <v>717</v>
      </c>
      <c r="E192" s="45"/>
      <c r="F192" s="45">
        <f>D192*E192</f>
        <v>0</v>
      </c>
      <c r="G192" s="70"/>
    </row>
    <row r="193" spans="1:9" ht="15" customHeight="1">
      <c r="A193" s="20"/>
      <c r="B193" s="23"/>
      <c r="C193" s="44"/>
      <c r="D193" s="50"/>
      <c r="E193" s="45"/>
      <c r="F193" s="45"/>
      <c r="G193" s="70"/>
    </row>
    <row r="194" spans="1:9" ht="15" customHeight="1">
      <c r="A194" s="20" t="s">
        <v>483</v>
      </c>
      <c r="B194" s="23" t="s">
        <v>304</v>
      </c>
      <c r="C194" s="16"/>
      <c r="D194" s="16"/>
      <c r="E194" s="21"/>
      <c r="F194" s="26"/>
      <c r="G194" s="70"/>
    </row>
    <row r="195" spans="1:9" ht="15" customHeight="1">
      <c r="A195" s="20"/>
      <c r="B195" s="23" t="s">
        <v>305</v>
      </c>
      <c r="C195" s="16"/>
      <c r="D195" s="16"/>
      <c r="E195" s="21"/>
      <c r="F195" s="26"/>
      <c r="G195" s="70"/>
    </row>
    <row r="196" spans="1:9" ht="15" customHeight="1">
      <c r="A196" s="20"/>
      <c r="B196" s="23" t="s">
        <v>75</v>
      </c>
      <c r="C196" s="16"/>
      <c r="D196" s="16"/>
      <c r="E196" s="21"/>
      <c r="F196" s="26"/>
      <c r="G196" s="70"/>
    </row>
    <row r="197" spans="1:9" ht="15" customHeight="1">
      <c r="A197" s="20"/>
      <c r="B197" s="23" t="s">
        <v>76</v>
      </c>
      <c r="C197" s="16"/>
      <c r="D197" s="16"/>
      <c r="E197" s="21"/>
      <c r="F197" s="26"/>
      <c r="G197" s="70"/>
    </row>
    <row r="198" spans="1:9" ht="15" customHeight="1">
      <c r="A198" s="20"/>
      <c r="B198" s="23" t="s">
        <v>73</v>
      </c>
      <c r="C198" s="16"/>
      <c r="D198" s="16"/>
      <c r="E198" s="21"/>
      <c r="F198" s="26"/>
      <c r="G198" s="70"/>
    </row>
    <row r="199" spans="1:9" ht="15" customHeight="1">
      <c r="A199" s="20"/>
      <c r="B199" s="23" t="s">
        <v>74</v>
      </c>
      <c r="C199" s="74"/>
      <c r="D199" s="74"/>
      <c r="G199" s="70"/>
    </row>
    <row r="200" spans="1:9" ht="15" customHeight="1">
      <c r="A200" s="20"/>
      <c r="B200" s="23" t="s">
        <v>77</v>
      </c>
      <c r="C200" s="74"/>
      <c r="D200" s="74"/>
      <c r="G200" s="70"/>
    </row>
    <row r="201" spans="1:9" ht="15" customHeight="1">
      <c r="A201" s="20"/>
      <c r="B201" s="23" t="s">
        <v>530</v>
      </c>
      <c r="C201" s="16"/>
      <c r="D201" s="16"/>
      <c r="E201" s="21"/>
      <c r="F201" s="26"/>
      <c r="G201" s="70"/>
    </row>
    <row r="202" spans="1:9" ht="15" customHeight="1">
      <c r="A202" s="20"/>
      <c r="B202" s="23" t="s">
        <v>79</v>
      </c>
      <c r="G202" s="70"/>
    </row>
    <row r="203" spans="1:9" ht="15" customHeight="1">
      <c r="A203" s="20"/>
      <c r="B203" s="23" t="s">
        <v>206</v>
      </c>
      <c r="C203" s="44" t="s">
        <v>41</v>
      </c>
      <c r="D203" s="50">
        <f>5*15</f>
        <v>75</v>
      </c>
      <c r="E203" s="45"/>
      <c r="F203" s="45">
        <f>D203*E203</f>
        <v>0</v>
      </c>
      <c r="G203" s="70"/>
    </row>
    <row r="204" spans="1:9" ht="12.75" customHeight="1">
      <c r="A204" s="20"/>
      <c r="B204" s="23"/>
      <c r="C204" s="44"/>
      <c r="D204" s="50"/>
      <c r="E204" s="45"/>
      <c r="F204" s="45"/>
      <c r="G204" s="70"/>
      <c r="H204" s="49"/>
      <c r="I204" s="48"/>
    </row>
    <row r="205" spans="1:9" ht="15" customHeight="1">
      <c r="A205" s="133" t="s">
        <v>485</v>
      </c>
      <c r="B205" s="23" t="s">
        <v>522</v>
      </c>
      <c r="C205" s="30"/>
      <c r="D205" s="30"/>
      <c r="E205" s="264"/>
      <c r="F205" s="25"/>
      <c r="G205" s="436"/>
      <c r="H205" s="49"/>
      <c r="I205" s="48"/>
    </row>
    <row r="206" spans="1:9" ht="15" customHeight="1">
      <c r="A206" s="133"/>
      <c r="B206" s="23" t="s">
        <v>526</v>
      </c>
      <c r="C206" s="30"/>
      <c r="D206" s="30"/>
      <c r="E206" s="264"/>
      <c r="F206" s="25"/>
      <c r="G206" s="436"/>
      <c r="H206" s="49"/>
      <c r="I206" s="48"/>
    </row>
    <row r="207" spans="1:9" ht="15" customHeight="1">
      <c r="A207" s="133"/>
      <c r="B207" s="23" t="s">
        <v>80</v>
      </c>
      <c r="C207" s="30"/>
      <c r="D207" s="30"/>
      <c r="E207" s="264"/>
      <c r="F207" s="25"/>
      <c r="G207" s="436"/>
    </row>
    <row r="208" spans="1:9" ht="15" customHeight="1">
      <c r="A208" s="133"/>
      <c r="B208" s="23" t="s">
        <v>81</v>
      </c>
      <c r="C208" s="30"/>
      <c r="D208" s="30"/>
      <c r="E208" s="264"/>
      <c r="F208" s="25"/>
      <c r="G208" s="93"/>
    </row>
    <row r="209" spans="1:11" ht="15" customHeight="1">
      <c r="A209" s="133"/>
      <c r="B209" s="23" t="s">
        <v>82</v>
      </c>
      <c r="C209" s="158"/>
      <c r="D209" s="158"/>
      <c r="E209" s="158"/>
      <c r="F209" s="158"/>
      <c r="G209" s="93"/>
    </row>
    <row r="210" spans="1:11" ht="15" customHeight="1">
      <c r="A210" s="30" t="s">
        <v>40</v>
      </c>
      <c r="B210" s="23" t="s">
        <v>523</v>
      </c>
      <c r="C210" s="30" t="s">
        <v>41</v>
      </c>
      <c r="D210" s="30">
        <f>15+23+25</f>
        <v>63</v>
      </c>
      <c r="E210" s="93"/>
      <c r="F210" s="93">
        <f>D210*E210</f>
        <v>0</v>
      </c>
      <c r="G210" s="93"/>
    </row>
    <row r="211" spans="1:11" ht="15" customHeight="1">
      <c r="A211" s="133" t="s">
        <v>40</v>
      </c>
      <c r="B211" s="23" t="s">
        <v>207</v>
      </c>
      <c r="C211" s="30" t="s">
        <v>72</v>
      </c>
      <c r="D211" s="30">
        <v>3</v>
      </c>
      <c r="E211" s="264"/>
      <c r="F211" s="93">
        <f>D211*E211</f>
        <v>0</v>
      </c>
      <c r="G211" s="100"/>
    </row>
    <row r="212" spans="1:11" ht="12.75" customHeight="1">
      <c r="A212" s="20"/>
      <c r="B212" s="23"/>
      <c r="C212" s="16"/>
      <c r="D212" s="16"/>
      <c r="E212" s="21"/>
      <c r="F212" s="26"/>
      <c r="G212" s="45"/>
    </row>
    <row r="213" spans="1:11" ht="15" customHeight="1">
      <c r="A213" s="20" t="s">
        <v>487</v>
      </c>
      <c r="B213" s="23" t="s">
        <v>216</v>
      </c>
      <c r="C213" s="16"/>
      <c r="D213" s="16"/>
      <c r="E213" s="21"/>
      <c r="F213" s="26"/>
      <c r="G213" s="45"/>
    </row>
    <row r="214" spans="1:11" ht="15" customHeight="1">
      <c r="A214" s="20" t="s">
        <v>40</v>
      </c>
      <c r="B214" s="23" t="s">
        <v>84</v>
      </c>
      <c r="C214" s="16" t="s">
        <v>72</v>
      </c>
      <c r="D214" s="16">
        <v>3</v>
      </c>
      <c r="E214" s="21"/>
      <c r="F214" s="45">
        <f>D214*E214</f>
        <v>0</v>
      </c>
      <c r="G214" s="45"/>
    </row>
    <row r="215" spans="1:11" ht="15" customHeight="1">
      <c r="A215" s="16" t="s">
        <v>40</v>
      </c>
      <c r="B215" s="23" t="s">
        <v>83</v>
      </c>
      <c r="C215" s="16" t="s">
        <v>72</v>
      </c>
      <c r="D215" s="16">
        <v>31</v>
      </c>
      <c r="E215" s="21"/>
      <c r="F215" s="45">
        <f>D215*E215</f>
        <v>0</v>
      </c>
      <c r="G215" s="45"/>
    </row>
    <row r="216" spans="1:11" ht="12.75" customHeight="1">
      <c r="A216" s="20"/>
      <c r="B216" s="23"/>
      <c r="C216" s="16"/>
      <c r="D216" s="16"/>
      <c r="E216" s="21"/>
      <c r="F216" s="26"/>
      <c r="G216" s="45"/>
    </row>
    <row r="217" spans="1:11" ht="15" customHeight="1">
      <c r="A217" s="61" t="s">
        <v>488</v>
      </c>
      <c r="B217" s="43" t="s">
        <v>316</v>
      </c>
      <c r="C217" s="44"/>
      <c r="D217" s="44"/>
      <c r="E217" s="21"/>
      <c r="F217" s="45"/>
      <c r="G217" s="45"/>
    </row>
    <row r="218" spans="1:11" ht="15" customHeight="1">
      <c r="A218" s="61"/>
      <c r="B218" s="43" t="s">
        <v>317</v>
      </c>
      <c r="C218" s="44"/>
      <c r="D218" s="44"/>
      <c r="E218" s="21"/>
      <c r="F218" s="45"/>
      <c r="G218" s="45"/>
    </row>
    <row r="219" spans="1:11" ht="15" customHeight="1" thickBot="1">
      <c r="A219" s="433"/>
      <c r="B219" s="75" t="s">
        <v>382</v>
      </c>
      <c r="C219" s="104" t="s">
        <v>72</v>
      </c>
      <c r="D219" s="104">
        <v>3</v>
      </c>
      <c r="E219" s="434"/>
      <c r="F219" s="435">
        <f>D219*E219</f>
        <v>0</v>
      </c>
      <c r="G219" s="45"/>
      <c r="K219" s="103"/>
    </row>
    <row r="220" spans="1:11" ht="15" customHeight="1" thickTop="1">
      <c r="A220" s="77"/>
      <c r="B220" s="375" t="s">
        <v>143</v>
      </c>
      <c r="C220" s="77"/>
      <c r="D220" s="77"/>
      <c r="E220" s="77"/>
      <c r="F220" s="86">
        <f>SUM(F173:F219)</f>
        <v>0</v>
      </c>
      <c r="G220" s="48"/>
      <c r="K220" s="103"/>
    </row>
    <row r="221" spans="1:11" ht="12.75" customHeight="1">
      <c r="A221" s="52"/>
      <c r="B221" s="49"/>
      <c r="C221" s="44"/>
      <c r="D221" s="44"/>
      <c r="E221" s="44"/>
      <c r="F221" s="45"/>
      <c r="G221" s="45"/>
      <c r="K221" s="103"/>
    </row>
    <row r="222" spans="1:11" ht="15" customHeight="1" thickBot="1">
      <c r="A222" s="362" t="s">
        <v>512</v>
      </c>
      <c r="B222" s="363" t="s">
        <v>122</v>
      </c>
      <c r="C222" s="377" t="s">
        <v>50</v>
      </c>
      <c r="D222" s="377" t="s">
        <v>39</v>
      </c>
      <c r="E222" s="377" t="s">
        <v>51</v>
      </c>
      <c r="F222" s="378" t="s">
        <v>42</v>
      </c>
      <c r="G222" s="45"/>
    </row>
    <row r="223" spans="1:11" ht="15" customHeight="1">
      <c r="A223" s="133"/>
      <c r="B223" s="23" t="s">
        <v>381</v>
      </c>
      <c r="C223" s="30"/>
      <c r="D223" s="30"/>
      <c r="E223" s="264"/>
      <c r="F223" s="168"/>
      <c r="G223" s="45"/>
    </row>
    <row r="224" spans="1:11" ht="12.75" customHeight="1">
      <c r="A224" s="97"/>
      <c r="B224" s="49"/>
      <c r="C224" s="97"/>
      <c r="D224" s="97"/>
      <c r="E224" s="93"/>
      <c r="F224" s="93"/>
      <c r="G224" s="18"/>
    </row>
    <row r="225" spans="1:7" ht="15" customHeight="1">
      <c r="A225" s="134" t="s">
        <v>69</v>
      </c>
      <c r="B225" s="49" t="s">
        <v>114</v>
      </c>
      <c r="C225" s="97"/>
      <c r="D225" s="97"/>
      <c r="E225" s="98"/>
      <c r="F225" s="98"/>
      <c r="G225" s="18"/>
    </row>
    <row r="226" spans="1:7" ht="15" customHeight="1">
      <c r="A226" s="97"/>
      <c r="B226" s="49" t="s">
        <v>123</v>
      </c>
      <c r="C226" s="97"/>
      <c r="D226" s="97"/>
      <c r="E226" s="93"/>
      <c r="F226" s="93"/>
    </row>
    <row r="227" spans="1:7" ht="17.25">
      <c r="A227" s="97"/>
      <c r="B227" s="49" t="s">
        <v>318</v>
      </c>
      <c r="C227" s="97" t="s">
        <v>65</v>
      </c>
      <c r="D227" s="94">
        <f>1.5*50.1*2+0.5*11.5*2</f>
        <v>161.80000000000001</v>
      </c>
      <c r="E227" s="93"/>
      <c r="F227" s="93">
        <f>D227*E227</f>
        <v>0</v>
      </c>
    </row>
    <row r="228" spans="1:7" ht="12.75" customHeight="1">
      <c r="A228" s="97"/>
      <c r="B228" s="49"/>
      <c r="C228" s="97"/>
      <c r="D228" s="94"/>
      <c r="E228" s="93"/>
      <c r="F228" s="93"/>
    </row>
    <row r="229" spans="1:7" ht="15" customHeight="1">
      <c r="A229" s="95" t="s">
        <v>96</v>
      </c>
      <c r="B229" s="49" t="s">
        <v>124</v>
      </c>
      <c r="C229" s="97"/>
      <c r="D229" s="94"/>
      <c r="E229" s="93"/>
      <c r="F229" s="93"/>
      <c r="G229" s="158"/>
    </row>
    <row r="230" spans="1:7" ht="15" customHeight="1">
      <c r="A230" s="97"/>
      <c r="B230" s="49" t="s">
        <v>331</v>
      </c>
      <c r="C230" s="97"/>
      <c r="D230" s="94"/>
      <c r="E230" s="93"/>
      <c r="F230" s="93"/>
      <c r="G230" s="158"/>
    </row>
    <row r="231" spans="1:7" ht="15" customHeight="1">
      <c r="A231" s="97"/>
      <c r="B231" s="49" t="s">
        <v>332</v>
      </c>
      <c r="C231" s="97"/>
      <c r="D231" s="94"/>
      <c r="E231" s="93"/>
      <c r="F231" s="93"/>
      <c r="G231" s="158"/>
    </row>
    <row r="232" spans="1:7" ht="15" customHeight="1">
      <c r="A232" s="97"/>
      <c r="B232" s="49" t="s">
        <v>339</v>
      </c>
      <c r="C232" s="97"/>
      <c r="D232" s="94"/>
      <c r="E232" s="93"/>
      <c r="F232" s="93"/>
      <c r="G232" s="158"/>
    </row>
    <row r="233" spans="1:7" ht="15" customHeight="1">
      <c r="A233" s="97"/>
      <c r="B233" s="49" t="s">
        <v>333</v>
      </c>
      <c r="C233" s="97" t="s">
        <v>46</v>
      </c>
      <c r="D233" s="94">
        <f>16*108.59</f>
        <v>1737.44</v>
      </c>
      <c r="E233" s="93"/>
      <c r="F233" s="93">
        <f>D233*E233</f>
        <v>0</v>
      </c>
      <c r="G233" s="158"/>
    </row>
    <row r="234" spans="1:7" ht="15" customHeight="1">
      <c r="A234" s="97"/>
      <c r="B234" s="49"/>
      <c r="C234" s="97"/>
      <c r="D234" s="94"/>
      <c r="E234" s="93"/>
      <c r="F234" s="93"/>
      <c r="G234" s="158"/>
    </row>
    <row r="235" spans="1:7" ht="15" customHeight="1">
      <c r="A235" s="97"/>
      <c r="B235" s="49"/>
      <c r="C235" s="97"/>
      <c r="D235" s="94"/>
      <c r="E235" s="93"/>
      <c r="F235" s="93"/>
      <c r="G235" s="158"/>
    </row>
    <row r="236" spans="1:7" ht="15" customHeight="1">
      <c r="A236" s="95" t="s">
        <v>515</v>
      </c>
      <c r="B236" s="49" t="s">
        <v>119</v>
      </c>
      <c r="C236" s="97"/>
      <c r="D236" s="97"/>
      <c r="E236" s="98"/>
      <c r="F236" s="98"/>
    </row>
    <row r="237" spans="1:7" ht="15" customHeight="1">
      <c r="A237" s="97"/>
      <c r="B237" s="49" t="s">
        <v>321</v>
      </c>
      <c r="C237" s="96"/>
      <c r="D237" s="96"/>
      <c r="E237" s="100"/>
      <c r="F237" s="100"/>
    </row>
    <row r="238" spans="1:7" ht="15" customHeight="1">
      <c r="A238" s="97"/>
      <c r="B238" s="49" t="s">
        <v>322</v>
      </c>
      <c r="C238" s="96"/>
      <c r="D238" s="96"/>
      <c r="E238" s="100"/>
      <c r="F238" s="100"/>
    </row>
    <row r="239" spans="1:7" ht="15" customHeight="1">
      <c r="A239" s="97"/>
      <c r="B239" s="49" t="s">
        <v>325</v>
      </c>
      <c r="C239" s="97"/>
      <c r="D239" s="97"/>
      <c r="E239" s="93"/>
      <c r="F239" s="93"/>
    </row>
    <row r="240" spans="1:7" ht="15" customHeight="1">
      <c r="A240" s="95"/>
      <c r="B240" s="49" t="s">
        <v>326</v>
      </c>
      <c r="C240" s="97"/>
      <c r="D240" s="97"/>
      <c r="E240" s="93"/>
      <c r="F240" s="93"/>
    </row>
    <row r="241" spans="1:8" ht="15" customHeight="1">
      <c r="A241" s="95" t="s">
        <v>40</v>
      </c>
      <c r="B241" s="49" t="s">
        <v>66</v>
      </c>
      <c r="C241" s="96" t="s">
        <v>46</v>
      </c>
      <c r="D241" s="72">
        <v>818</v>
      </c>
      <c r="E241" s="93"/>
      <c r="F241" s="93">
        <f>D241*E241</f>
        <v>0</v>
      </c>
    </row>
    <row r="242" spans="1:8" ht="15" customHeight="1">
      <c r="A242" s="95"/>
      <c r="B242" s="49"/>
      <c r="C242" s="96"/>
      <c r="D242" s="72"/>
      <c r="E242" s="93"/>
      <c r="F242" s="93"/>
    </row>
    <row r="243" spans="1:8" ht="15" customHeight="1">
      <c r="A243" s="95" t="s">
        <v>10</v>
      </c>
      <c r="B243" s="49" t="s">
        <v>319</v>
      </c>
      <c r="C243" s="96"/>
      <c r="D243" s="96"/>
      <c r="E243" s="93"/>
      <c r="F243" s="93"/>
    </row>
    <row r="244" spans="1:8" ht="15" customHeight="1">
      <c r="A244" s="95"/>
      <c r="B244" s="49" t="s">
        <v>320</v>
      </c>
      <c r="C244" s="96" t="s">
        <v>41</v>
      </c>
      <c r="D244" s="170">
        <f>11*0.4</f>
        <v>4.4000000000000004</v>
      </c>
      <c r="E244" s="93"/>
      <c r="F244" s="93">
        <f>D244*E244</f>
        <v>0</v>
      </c>
    </row>
    <row r="245" spans="1:8" ht="15" customHeight="1">
      <c r="A245" s="95"/>
      <c r="B245" s="49"/>
      <c r="C245" s="96"/>
      <c r="D245" s="72"/>
      <c r="E245" s="93"/>
      <c r="F245" s="93"/>
    </row>
    <row r="246" spans="1:8" ht="15" customHeight="1">
      <c r="A246" s="134" t="s">
        <v>11</v>
      </c>
      <c r="B246" s="49" t="s">
        <v>134</v>
      </c>
      <c r="C246" s="97"/>
      <c r="D246" s="97"/>
      <c r="E246" s="93"/>
      <c r="F246" s="93"/>
    </row>
    <row r="247" spans="1:8" ht="15" customHeight="1">
      <c r="A247" s="134"/>
      <c r="B247" s="49" t="s">
        <v>217</v>
      </c>
      <c r="C247" s="97"/>
      <c r="D247" s="97"/>
      <c r="E247" s="93"/>
      <c r="F247" s="93"/>
    </row>
    <row r="248" spans="1:8" ht="15" customHeight="1">
      <c r="A248" s="134"/>
      <c r="B248" s="49" t="s">
        <v>327</v>
      </c>
      <c r="C248" s="97"/>
      <c r="D248" s="97"/>
      <c r="E248" s="93"/>
      <c r="F248" s="93"/>
    </row>
    <row r="249" spans="1:8" ht="15" customHeight="1">
      <c r="A249" s="134"/>
      <c r="B249" s="49" t="s">
        <v>328</v>
      </c>
      <c r="C249" s="97"/>
      <c r="D249" s="97"/>
      <c r="E249" s="93"/>
      <c r="F249" s="93"/>
      <c r="H249" s="49"/>
    </row>
    <row r="250" spans="1:8" ht="17.25">
      <c r="A250" s="97"/>
      <c r="B250" s="49" t="s">
        <v>329</v>
      </c>
      <c r="C250" s="97" t="s">
        <v>52</v>
      </c>
      <c r="D250" s="94">
        <f>(1.5*50.1+0.5*11.5)*0.4</f>
        <v>32.360000000000007</v>
      </c>
      <c r="E250" s="93"/>
      <c r="F250" s="93">
        <f>D250*E250</f>
        <v>0</v>
      </c>
    </row>
    <row r="251" spans="1:8" ht="15" customHeight="1">
      <c r="A251" s="97"/>
      <c r="B251" s="49"/>
      <c r="C251" s="97"/>
      <c r="D251" s="94"/>
      <c r="E251" s="93"/>
      <c r="F251" s="93"/>
    </row>
    <row r="252" spans="1:8" ht="15" customHeight="1">
      <c r="A252" s="95" t="s">
        <v>12</v>
      </c>
      <c r="B252" s="23" t="s">
        <v>335</v>
      </c>
      <c r="C252" s="97"/>
      <c r="D252" s="94"/>
      <c r="E252" s="93"/>
      <c r="F252" s="93"/>
    </row>
    <row r="253" spans="1:8" ht="15" customHeight="1">
      <c r="A253" s="97"/>
      <c r="B253" s="23" t="s">
        <v>336</v>
      </c>
      <c r="C253" s="97"/>
      <c r="D253" s="94"/>
      <c r="E253" s="93"/>
      <c r="F253" s="93"/>
    </row>
    <row r="254" spans="1:8" ht="15" customHeight="1">
      <c r="A254" s="97"/>
      <c r="B254" s="23" t="s">
        <v>337</v>
      </c>
      <c r="C254" s="97"/>
      <c r="D254" s="94"/>
      <c r="E254" s="93"/>
      <c r="F254" s="93"/>
    </row>
    <row r="255" spans="1:8" ht="15" customHeight="1">
      <c r="A255" s="97"/>
      <c r="B255" s="23" t="s">
        <v>338</v>
      </c>
      <c r="C255" s="97"/>
      <c r="D255" s="94"/>
      <c r="E255" s="93"/>
      <c r="F255" s="93"/>
    </row>
    <row r="256" spans="1:8" ht="17.25">
      <c r="A256" s="97"/>
      <c r="B256" s="49" t="s">
        <v>330</v>
      </c>
      <c r="C256" s="97" t="s">
        <v>65</v>
      </c>
      <c r="D256" s="94">
        <f>1.8*50.1+0.8*11.5</f>
        <v>99.38000000000001</v>
      </c>
      <c r="E256" s="93"/>
      <c r="F256" s="93">
        <f>D256*E256</f>
        <v>0</v>
      </c>
    </row>
    <row r="257" spans="1:14" ht="15" customHeight="1" thickBot="1">
      <c r="A257" s="259"/>
      <c r="B257" s="259"/>
      <c r="C257" s="260"/>
      <c r="D257" s="260"/>
      <c r="E257" s="259"/>
      <c r="F257" s="261"/>
    </row>
    <row r="258" spans="1:14" ht="15" customHeight="1" thickTop="1">
      <c r="A258" s="262"/>
      <c r="B258" s="376" t="s">
        <v>143</v>
      </c>
      <c r="C258" s="262"/>
      <c r="D258" s="262"/>
      <c r="E258" s="263"/>
      <c r="F258" s="213">
        <f>SUM(F227:F257)</f>
        <v>0</v>
      </c>
    </row>
    <row r="259" spans="1:14" ht="15" customHeight="1">
      <c r="C259" s="74"/>
      <c r="D259" s="74"/>
      <c r="I259" s="97"/>
      <c r="J259" s="97"/>
      <c r="K259" s="98"/>
      <c r="L259" s="98"/>
    </row>
    <row r="260" spans="1:14" ht="15" customHeight="1" thickBot="1">
      <c r="A260" s="362" t="s">
        <v>13</v>
      </c>
      <c r="B260" s="363" t="s">
        <v>127</v>
      </c>
      <c r="C260" s="377" t="s">
        <v>50</v>
      </c>
      <c r="D260" s="377" t="s">
        <v>39</v>
      </c>
      <c r="E260" s="377" t="s">
        <v>51</v>
      </c>
      <c r="F260" s="378" t="s">
        <v>42</v>
      </c>
      <c r="I260" s="97"/>
      <c r="J260" s="97"/>
      <c r="K260" s="93"/>
      <c r="L260" s="93"/>
    </row>
    <row r="261" spans="1:14" ht="15" customHeight="1">
      <c r="A261" s="133"/>
      <c r="B261" s="23" t="s">
        <v>359</v>
      </c>
      <c r="C261" s="30"/>
      <c r="D261" s="30"/>
      <c r="E261" s="21"/>
      <c r="F261" s="22"/>
      <c r="I261" s="97"/>
      <c r="J261" s="97"/>
      <c r="K261" s="93"/>
      <c r="L261" s="93"/>
    </row>
    <row r="262" spans="1:14" ht="15" customHeight="1">
      <c r="A262" s="44"/>
      <c r="B262" s="49"/>
      <c r="C262" s="44"/>
      <c r="D262" s="44"/>
      <c r="E262" s="45"/>
      <c r="F262" s="45"/>
      <c r="I262" s="44"/>
      <c r="J262" s="44"/>
      <c r="K262" s="45"/>
      <c r="L262" s="45"/>
    </row>
    <row r="263" spans="1:14" ht="15" customHeight="1">
      <c r="A263" s="118" t="s">
        <v>282</v>
      </c>
      <c r="B263" s="48" t="s">
        <v>392</v>
      </c>
      <c r="C263" s="46"/>
      <c r="D263" s="46"/>
      <c r="E263" s="48"/>
      <c r="F263" s="48"/>
      <c r="H263" s="97"/>
      <c r="I263" s="49"/>
      <c r="J263" s="97"/>
      <c r="K263" s="94"/>
      <c r="L263" s="93"/>
      <c r="M263" s="93"/>
      <c r="N263" s="74"/>
    </row>
    <row r="264" spans="1:14" ht="15" customHeight="1">
      <c r="A264" s="46"/>
      <c r="B264" s="48" t="s">
        <v>393</v>
      </c>
      <c r="C264" s="46"/>
      <c r="D264" s="46"/>
      <c r="E264" s="48"/>
      <c r="F264" s="48"/>
      <c r="H264" s="97"/>
      <c r="I264" s="49"/>
      <c r="J264" s="97"/>
      <c r="K264" s="94"/>
      <c r="L264" s="93"/>
      <c r="M264" s="93"/>
      <c r="N264" s="74"/>
    </row>
    <row r="265" spans="1:14" ht="15" customHeight="1">
      <c r="A265" s="46"/>
      <c r="B265" s="48" t="s">
        <v>394</v>
      </c>
      <c r="C265" s="44"/>
      <c r="D265" s="72"/>
      <c r="E265" s="45"/>
      <c r="F265" s="45"/>
      <c r="G265" s="134"/>
      <c r="H265" s="49"/>
      <c r="I265" s="44"/>
      <c r="J265" s="44"/>
      <c r="K265" s="45"/>
      <c r="L265" s="45"/>
    </row>
    <row r="266" spans="1:14" ht="15" customHeight="1">
      <c r="A266" s="46"/>
      <c r="B266" s="48" t="s">
        <v>395</v>
      </c>
      <c r="C266" s="44"/>
      <c r="D266" s="72"/>
      <c r="E266" s="45"/>
      <c r="F266" s="45"/>
      <c r="G266" s="134"/>
      <c r="H266" s="49"/>
      <c r="I266" s="44"/>
      <c r="J266" s="44"/>
      <c r="K266" s="45"/>
      <c r="L266" s="45"/>
    </row>
    <row r="267" spans="1:14" ht="17.25">
      <c r="A267" s="46"/>
      <c r="B267" s="48" t="s">
        <v>360</v>
      </c>
      <c r="C267" s="44" t="s">
        <v>65</v>
      </c>
      <c r="D267" s="94">
        <f>61.6*0.965</f>
        <v>59.444000000000003</v>
      </c>
      <c r="E267" s="45"/>
      <c r="F267" s="45">
        <f>D267*E267</f>
        <v>0</v>
      </c>
      <c r="G267" s="97"/>
      <c r="H267" s="49"/>
      <c r="I267" s="44"/>
      <c r="J267" s="44"/>
      <c r="K267" s="45"/>
      <c r="L267" s="45"/>
    </row>
    <row r="268" spans="1:14" ht="15" customHeight="1">
      <c r="A268" s="46"/>
      <c r="B268" s="48"/>
      <c r="C268" s="46"/>
      <c r="D268" s="46"/>
      <c r="E268" s="48"/>
      <c r="F268" s="48"/>
      <c r="G268" s="97"/>
      <c r="H268" s="49"/>
      <c r="I268" s="44"/>
      <c r="J268" s="44"/>
      <c r="K268" s="45"/>
      <c r="L268" s="45"/>
    </row>
    <row r="269" spans="1:14" ht="15" customHeight="1">
      <c r="A269" s="118" t="s">
        <v>283</v>
      </c>
      <c r="B269" s="48" t="s">
        <v>131</v>
      </c>
      <c r="C269" s="46"/>
      <c r="D269" s="46"/>
      <c r="E269" s="48"/>
      <c r="F269" s="48"/>
      <c r="G269" s="44"/>
      <c r="H269" s="49"/>
    </row>
    <row r="270" spans="1:14" ht="15" customHeight="1">
      <c r="A270" s="46"/>
      <c r="B270" s="48" t="s">
        <v>132</v>
      </c>
      <c r="C270" s="46"/>
      <c r="D270" s="46"/>
      <c r="E270" s="48"/>
      <c r="F270" s="48"/>
      <c r="G270" s="44"/>
      <c r="H270" s="49"/>
    </row>
    <row r="271" spans="1:14" ht="15" customHeight="1">
      <c r="A271" s="46"/>
      <c r="B271" s="48" t="s">
        <v>133</v>
      </c>
      <c r="C271" s="46"/>
      <c r="D271" s="46"/>
      <c r="E271" s="48"/>
      <c r="F271" s="48"/>
      <c r="G271" s="44"/>
      <c r="H271" s="49"/>
    </row>
    <row r="272" spans="1:14" ht="15" customHeight="1">
      <c r="A272" s="46"/>
      <c r="B272" s="48" t="s">
        <v>334</v>
      </c>
      <c r="C272" s="46"/>
      <c r="D272" s="46"/>
      <c r="E272" s="48"/>
      <c r="F272" s="48"/>
      <c r="G272" s="44"/>
      <c r="H272" s="49"/>
    </row>
    <row r="273" spans="1:15" ht="15" customHeight="1">
      <c r="A273" s="46"/>
      <c r="B273" s="48" t="s">
        <v>396</v>
      </c>
      <c r="C273" s="46"/>
      <c r="D273" s="46"/>
      <c r="E273" s="48"/>
      <c r="F273" s="48"/>
      <c r="G273" s="44"/>
      <c r="H273" s="49"/>
    </row>
    <row r="274" spans="1:15" ht="15" customHeight="1">
      <c r="A274" s="118" t="s">
        <v>40</v>
      </c>
      <c r="B274" s="49" t="s">
        <v>66</v>
      </c>
      <c r="C274" s="96" t="s">
        <v>46</v>
      </c>
      <c r="D274" s="72">
        <v>1596</v>
      </c>
      <c r="E274" s="93"/>
      <c r="F274" s="93">
        <f>D274*E274</f>
        <v>0</v>
      </c>
      <c r="G274" s="52"/>
      <c r="H274" s="49"/>
    </row>
    <row r="275" spans="1:15" ht="15">
      <c r="A275" s="118"/>
      <c r="B275" s="49"/>
      <c r="C275" s="96"/>
      <c r="D275" s="72"/>
      <c r="E275" s="93"/>
      <c r="F275" s="93"/>
      <c r="G275" s="52"/>
      <c r="H275" s="49"/>
      <c r="I275" s="103"/>
      <c r="J275" s="103"/>
      <c r="K275" s="103"/>
      <c r="L275" s="103"/>
      <c r="M275" s="103"/>
      <c r="N275" s="103"/>
      <c r="O275" s="103"/>
    </row>
    <row r="276" spans="1:15" ht="15" customHeight="1">
      <c r="A276" s="118" t="s">
        <v>284</v>
      </c>
      <c r="B276" s="48" t="s">
        <v>135</v>
      </c>
      <c r="C276" s="46"/>
      <c r="D276" s="46"/>
      <c r="E276" s="48"/>
      <c r="F276" s="48"/>
      <c r="G276" s="44"/>
      <c r="H276" s="49"/>
      <c r="I276" s="44"/>
      <c r="J276" s="43"/>
      <c r="K276" s="44"/>
      <c r="L276" s="44"/>
      <c r="M276" s="43"/>
      <c r="N276" s="43"/>
      <c r="O276" s="103"/>
    </row>
    <row r="277" spans="1:15" ht="15" customHeight="1">
      <c r="A277" s="46"/>
      <c r="B277" s="48" t="s">
        <v>383</v>
      </c>
      <c r="C277" s="46"/>
      <c r="D277" s="46"/>
      <c r="E277" s="48"/>
      <c r="F277" s="48"/>
      <c r="G277" s="44"/>
      <c r="H277" s="49"/>
      <c r="I277" s="52"/>
      <c r="J277" s="43"/>
      <c r="K277" s="44"/>
      <c r="L277" s="44"/>
      <c r="M277" s="51"/>
      <c r="N277" s="93"/>
      <c r="O277" s="103"/>
    </row>
    <row r="278" spans="1:15" ht="15" customHeight="1">
      <c r="A278" s="46"/>
      <c r="B278" s="48" t="s">
        <v>384</v>
      </c>
      <c r="C278" s="46"/>
      <c r="D278" s="46"/>
      <c r="E278" s="48"/>
      <c r="F278" s="48"/>
      <c r="G278" s="44"/>
      <c r="H278" s="49"/>
      <c r="I278" s="52"/>
      <c r="J278" s="43"/>
      <c r="K278" s="44"/>
      <c r="L278" s="44"/>
      <c r="M278" s="51"/>
      <c r="N278" s="93"/>
      <c r="O278" s="103"/>
    </row>
    <row r="279" spans="1:15" ht="17.25">
      <c r="A279" s="46"/>
      <c r="B279" s="48" t="s">
        <v>361</v>
      </c>
      <c r="C279" s="46" t="s">
        <v>52</v>
      </c>
      <c r="D279" s="176">
        <f>0.2632*61.6</f>
        <v>16.21312</v>
      </c>
      <c r="E279" s="93"/>
      <c r="F279" s="93">
        <f>D279*E279</f>
        <v>0</v>
      </c>
      <c r="G279" s="52"/>
      <c r="H279" s="49"/>
      <c r="I279" s="52"/>
      <c r="J279" s="43"/>
      <c r="K279" s="44"/>
      <c r="L279" s="44"/>
      <c r="M279" s="51"/>
      <c r="N279" s="93"/>
      <c r="O279" s="103"/>
    </row>
    <row r="280" spans="1:15" ht="15">
      <c r="G280" s="95"/>
      <c r="H280" s="49"/>
      <c r="I280" s="52"/>
      <c r="J280" s="43"/>
      <c r="K280" s="44"/>
      <c r="L280" s="44"/>
      <c r="M280" s="51"/>
      <c r="N280" s="93"/>
      <c r="O280" s="103"/>
    </row>
    <row r="281" spans="1:15" ht="15">
      <c r="G281" s="95"/>
      <c r="H281" s="49"/>
      <c r="I281" s="52"/>
      <c r="J281" s="43"/>
      <c r="K281" s="44"/>
      <c r="L281" s="44"/>
      <c r="M281" s="51"/>
      <c r="N281" s="93"/>
      <c r="O281" s="103"/>
    </row>
    <row r="282" spans="1:15" ht="15">
      <c r="G282" s="95"/>
      <c r="H282" s="49"/>
      <c r="I282" s="52"/>
      <c r="J282" s="43"/>
      <c r="K282" s="44"/>
      <c r="L282" s="44"/>
      <c r="M282" s="51"/>
      <c r="N282" s="93"/>
      <c r="O282" s="103"/>
    </row>
    <row r="283" spans="1:15" ht="15" customHeight="1">
      <c r="A283" s="118" t="s">
        <v>285</v>
      </c>
      <c r="B283" s="48" t="s">
        <v>136</v>
      </c>
      <c r="C283" s="74"/>
      <c r="D283" s="74"/>
      <c r="G283" s="61"/>
      <c r="H283" s="49"/>
      <c r="I283" s="52"/>
      <c r="J283" s="43"/>
      <c r="K283" s="44"/>
      <c r="L283" s="44"/>
      <c r="M283" s="427"/>
      <c r="N283" s="93"/>
      <c r="O283" s="103"/>
    </row>
    <row r="284" spans="1:15" ht="15" customHeight="1">
      <c r="A284" s="46"/>
      <c r="B284" s="88" t="s">
        <v>368</v>
      </c>
      <c r="C284" s="44" t="s">
        <v>65</v>
      </c>
      <c r="D284" s="132">
        <f>0.67*61.6</f>
        <v>41.272000000000006</v>
      </c>
      <c r="E284" s="93"/>
      <c r="F284" s="93">
        <f>D284*E284</f>
        <v>0</v>
      </c>
      <c r="G284" s="269"/>
      <c r="H284" s="49"/>
      <c r="I284" s="52"/>
      <c r="J284" s="43"/>
      <c r="K284" s="44"/>
      <c r="L284" s="44"/>
      <c r="M284" s="427"/>
      <c r="N284" s="93"/>
      <c r="O284" s="103"/>
    </row>
    <row r="285" spans="1:15" ht="12.75" customHeight="1">
      <c r="A285" s="46"/>
      <c r="B285" s="137"/>
      <c r="C285" s="44"/>
      <c r="D285" s="132"/>
      <c r="E285" s="93"/>
      <c r="F285" s="93"/>
      <c r="G285" s="269"/>
      <c r="H285" s="49"/>
      <c r="I285" s="118"/>
      <c r="J285" s="48"/>
      <c r="K285" s="46"/>
      <c r="L285" s="46"/>
      <c r="M285" s="268"/>
      <c r="N285" s="93"/>
    </row>
    <row r="286" spans="1:15" ht="15" customHeight="1">
      <c r="A286" s="258" t="s">
        <v>14</v>
      </c>
      <c r="B286" s="139" t="s">
        <v>362</v>
      </c>
      <c r="G286" s="269"/>
      <c r="H286" s="49"/>
      <c r="I286" s="44"/>
      <c r="J286" s="44"/>
      <c r="K286" s="45"/>
      <c r="L286" s="45"/>
    </row>
    <row r="287" spans="1:15" ht="15">
      <c r="A287" s="258"/>
      <c r="B287" s="139" t="s">
        <v>363</v>
      </c>
      <c r="C287" s="44"/>
      <c r="D287" s="132"/>
      <c r="E287" s="208"/>
      <c r="F287" s="93"/>
      <c r="H287" s="270"/>
      <c r="I287" s="271"/>
      <c r="J287" s="272"/>
      <c r="K287" s="273"/>
      <c r="L287" s="274"/>
      <c r="M287" s="275"/>
      <c r="N287" s="276"/>
      <c r="O287" s="277"/>
    </row>
    <row r="288" spans="1:15" ht="15" customHeight="1">
      <c r="A288" s="258"/>
      <c r="B288" s="139" t="s">
        <v>364</v>
      </c>
      <c r="C288" s="44" t="s">
        <v>41</v>
      </c>
      <c r="D288" s="132">
        <v>61.6</v>
      </c>
      <c r="E288" s="208"/>
      <c r="F288" s="93">
        <f>D288*E288</f>
        <v>0</v>
      </c>
      <c r="G288" s="103"/>
      <c r="H288" s="270"/>
    </row>
    <row r="289" spans="1:16" ht="12.75" customHeight="1">
      <c r="A289" s="46"/>
      <c r="B289" s="88"/>
      <c r="C289" s="44"/>
      <c r="D289" s="132"/>
      <c r="E289" s="209"/>
      <c r="F289" s="93"/>
      <c r="G289" s="103"/>
      <c r="H289" s="270"/>
      <c r="N289" s="165"/>
      <c r="O289" s="115"/>
    </row>
    <row r="290" spans="1:16" ht="15" customHeight="1">
      <c r="A290" s="258" t="s">
        <v>15</v>
      </c>
      <c r="B290" s="139" t="s">
        <v>365</v>
      </c>
      <c r="G290" s="103"/>
      <c r="N290" s="165"/>
      <c r="O290" s="115"/>
    </row>
    <row r="291" spans="1:16" ht="15" customHeight="1">
      <c r="A291" s="258"/>
      <c r="B291" s="139" t="s">
        <v>366</v>
      </c>
      <c r="C291" s="44"/>
      <c r="D291" s="132"/>
      <c r="E291" s="208"/>
      <c r="F291" s="93"/>
      <c r="G291" s="103"/>
      <c r="H291" s="162"/>
      <c r="I291" s="111"/>
      <c r="J291" s="163"/>
      <c r="K291" s="112"/>
      <c r="L291" s="164"/>
      <c r="M291" s="114"/>
      <c r="N291" s="165"/>
      <c r="O291" s="115"/>
    </row>
    <row r="292" spans="1:16" ht="15" customHeight="1">
      <c r="A292" s="258"/>
      <c r="B292" s="139" t="s">
        <v>367</v>
      </c>
      <c r="C292" s="44" t="s">
        <v>41</v>
      </c>
      <c r="D292" s="132">
        <v>61.6</v>
      </c>
      <c r="E292" s="208"/>
      <c r="F292" s="93">
        <f>D292*E292</f>
        <v>0</v>
      </c>
      <c r="G292" s="103"/>
      <c r="H292" s="162"/>
      <c r="I292" s="111"/>
      <c r="J292" s="163"/>
      <c r="K292" s="112"/>
      <c r="L292" s="164"/>
      <c r="M292" s="114"/>
      <c r="N292" s="103"/>
      <c r="O292" s="103"/>
    </row>
    <row r="293" spans="1:16" ht="12.75" customHeight="1" thickBot="1">
      <c r="A293" s="131"/>
      <c r="B293" s="102"/>
      <c r="C293" s="192"/>
      <c r="D293" s="192"/>
      <c r="E293" s="102"/>
      <c r="F293" s="102"/>
      <c r="G293" s="103"/>
      <c r="H293" s="162"/>
      <c r="I293" s="166"/>
      <c r="J293" s="163"/>
      <c r="K293" s="112"/>
      <c r="L293" s="164"/>
      <c r="M293" s="114"/>
    </row>
    <row r="294" spans="1:16" ht="15" customHeight="1" thickTop="1">
      <c r="A294" s="63"/>
      <c r="B294" s="305" t="s">
        <v>143</v>
      </c>
      <c r="C294" s="63"/>
      <c r="D294" s="63"/>
      <c r="E294" s="59"/>
      <c r="F294" s="60">
        <f>SUM(F267:F293)</f>
        <v>0</v>
      </c>
      <c r="H294" s="162"/>
      <c r="I294" s="166"/>
      <c r="J294" s="163"/>
      <c r="K294" s="112"/>
      <c r="L294" s="164"/>
      <c r="M294" s="114"/>
    </row>
    <row r="295" spans="1:16" ht="15" customHeight="1">
      <c r="C295" s="74"/>
      <c r="D295" s="74"/>
      <c r="H295" s="162"/>
      <c r="I295" s="166"/>
      <c r="J295" s="163"/>
      <c r="K295" s="112"/>
      <c r="L295" s="164"/>
      <c r="M295" s="114"/>
    </row>
    <row r="296" spans="1:16" ht="15" customHeight="1" thickBot="1">
      <c r="A296" s="362" t="s">
        <v>16</v>
      </c>
      <c r="B296" s="363" t="s">
        <v>128</v>
      </c>
      <c r="C296" s="377" t="s">
        <v>50</v>
      </c>
      <c r="D296" s="377" t="s">
        <v>39</v>
      </c>
      <c r="E296" s="377" t="s">
        <v>51</v>
      </c>
      <c r="F296" s="378" t="s">
        <v>42</v>
      </c>
      <c r="H296" s="103"/>
      <c r="I296" s="111"/>
      <c r="J296" s="163"/>
      <c r="K296" s="112"/>
      <c r="L296" s="164"/>
      <c r="M296" s="114"/>
    </row>
    <row r="297" spans="1:16" ht="16.5" customHeight="1">
      <c r="A297" s="133"/>
      <c r="B297" s="439" t="s">
        <v>340</v>
      </c>
      <c r="C297" s="440"/>
      <c r="D297" s="440"/>
      <c r="E297" s="440"/>
      <c r="F297" s="168"/>
      <c r="I297" s="103"/>
      <c r="J297" s="103"/>
      <c r="K297" s="103"/>
      <c r="L297" s="103"/>
      <c r="M297" s="103"/>
    </row>
    <row r="298" spans="1:16" ht="12.75" customHeight="1">
      <c r="A298" s="44"/>
      <c r="B298" s="49"/>
      <c r="C298" s="44"/>
      <c r="D298" s="44"/>
      <c r="E298" s="45"/>
      <c r="F298" s="45"/>
    </row>
    <row r="299" spans="1:16" ht="15" customHeight="1">
      <c r="A299" s="95" t="s">
        <v>17</v>
      </c>
      <c r="B299" s="49" t="s">
        <v>129</v>
      </c>
      <c r="C299" s="97"/>
      <c r="D299" s="97"/>
      <c r="E299" s="93"/>
      <c r="F299" s="93"/>
      <c r="P299" s="103"/>
    </row>
    <row r="300" spans="1:16" ht="15" customHeight="1">
      <c r="A300" s="97"/>
      <c r="B300" s="49" t="s">
        <v>218</v>
      </c>
      <c r="C300" s="97"/>
      <c r="D300" s="97"/>
      <c r="E300" s="93"/>
      <c r="F300" s="93"/>
      <c r="P300" s="103"/>
    </row>
    <row r="301" spans="1:16" ht="15" customHeight="1">
      <c r="A301" s="97"/>
      <c r="B301" s="49" t="s">
        <v>346</v>
      </c>
      <c r="C301" s="97"/>
      <c r="D301" s="97"/>
      <c r="E301" s="93"/>
      <c r="F301" s="93"/>
      <c r="P301" s="103"/>
    </row>
    <row r="302" spans="1:16" ht="15" customHeight="1">
      <c r="A302" s="97"/>
      <c r="B302" s="49" t="s">
        <v>347</v>
      </c>
      <c r="C302" s="97"/>
      <c r="D302" s="97"/>
      <c r="E302" s="93"/>
      <c r="F302" s="93"/>
      <c r="P302" s="103"/>
    </row>
    <row r="303" spans="1:16" ht="15" customHeight="1">
      <c r="A303" s="97"/>
      <c r="B303" s="49" t="s">
        <v>348</v>
      </c>
      <c r="C303" s="97"/>
      <c r="D303" s="97"/>
      <c r="E303" s="93"/>
      <c r="F303" s="93"/>
      <c r="G303" s="74"/>
    </row>
    <row r="304" spans="1:16" ht="15" customHeight="1">
      <c r="A304" s="97"/>
      <c r="B304" s="49" t="s">
        <v>349</v>
      </c>
      <c r="C304" s="97"/>
      <c r="D304" s="97"/>
      <c r="E304" s="93"/>
      <c r="F304" s="93"/>
      <c r="G304" s="74"/>
    </row>
    <row r="305" spans="1:8" ht="15" customHeight="1">
      <c r="A305" s="97"/>
      <c r="B305" s="49" t="s">
        <v>344</v>
      </c>
      <c r="C305" s="97" t="s">
        <v>41</v>
      </c>
      <c r="D305" s="94">
        <f>50*0.4</f>
        <v>20</v>
      </c>
      <c r="E305" s="93"/>
      <c r="F305" s="93">
        <f>D305*E305</f>
        <v>0</v>
      </c>
      <c r="G305" s="74"/>
    </row>
    <row r="306" spans="1:8" ht="12.75" customHeight="1">
      <c r="A306" s="97"/>
      <c r="B306" s="71"/>
      <c r="C306" s="97"/>
      <c r="D306" s="97"/>
      <c r="E306" s="93"/>
      <c r="F306" s="93"/>
      <c r="G306" s="74"/>
    </row>
    <row r="307" spans="1:8" ht="15" customHeight="1">
      <c r="A307" s="134" t="s">
        <v>18</v>
      </c>
      <c r="B307" s="49" t="s">
        <v>341</v>
      </c>
      <c r="C307" s="97"/>
      <c r="D307" s="97"/>
      <c r="E307" s="98"/>
      <c r="F307" s="98"/>
      <c r="G307" s="74"/>
    </row>
    <row r="308" spans="1:8" ht="15" customHeight="1">
      <c r="A308" s="97"/>
      <c r="B308" s="49" t="s">
        <v>342</v>
      </c>
      <c r="C308" s="97"/>
      <c r="D308" s="97"/>
      <c r="E308" s="93"/>
      <c r="F308" s="93"/>
      <c r="G308" s="74"/>
    </row>
    <row r="309" spans="1:8" ht="15" customHeight="1">
      <c r="A309" s="97"/>
      <c r="B309" s="49" t="s">
        <v>343</v>
      </c>
      <c r="C309" s="97" t="s">
        <v>65</v>
      </c>
      <c r="D309" s="94">
        <f>2.5*10.2</f>
        <v>25.5</v>
      </c>
      <c r="E309" s="93"/>
      <c r="F309" s="93">
        <f>D309*E309</f>
        <v>0</v>
      </c>
      <c r="G309" s="74"/>
    </row>
    <row r="310" spans="1:8" ht="12.75" customHeight="1">
      <c r="A310" s="97"/>
      <c r="B310" s="49"/>
      <c r="C310" s="97"/>
      <c r="D310" s="94"/>
      <c r="E310" s="93"/>
      <c r="F310" s="93"/>
      <c r="G310" s="74"/>
    </row>
    <row r="311" spans="1:8" ht="15" customHeight="1">
      <c r="A311" s="95" t="s">
        <v>19</v>
      </c>
      <c r="B311" s="49" t="s">
        <v>124</v>
      </c>
      <c r="C311" s="97"/>
      <c r="D311" s="94"/>
      <c r="E311" s="93"/>
      <c r="F311" s="93"/>
      <c r="G311" s="74"/>
    </row>
    <row r="312" spans="1:8" ht="15">
      <c r="A312" s="97"/>
      <c r="B312" s="49" t="s">
        <v>125</v>
      </c>
      <c r="C312" s="97"/>
      <c r="D312" s="94"/>
      <c r="E312" s="93"/>
      <c r="F312" s="93"/>
      <c r="G312" s="74"/>
    </row>
    <row r="313" spans="1:8" ht="15" customHeight="1">
      <c r="A313" s="97"/>
      <c r="B313" s="49" t="s">
        <v>126</v>
      </c>
      <c r="C313" s="97"/>
      <c r="D313" s="94"/>
      <c r="E313" s="93"/>
      <c r="F313" s="93"/>
      <c r="G313" s="74"/>
    </row>
    <row r="314" spans="1:8" ht="15" customHeight="1">
      <c r="A314" s="97"/>
      <c r="B314" s="49" t="s">
        <v>345</v>
      </c>
      <c r="C314" s="97" t="s">
        <v>46</v>
      </c>
      <c r="D314" s="94">
        <f>6*69.45</f>
        <v>416.70000000000005</v>
      </c>
      <c r="E314" s="93"/>
      <c r="F314" s="93">
        <f>D314*E314</f>
        <v>0</v>
      </c>
      <c r="G314" s="74"/>
    </row>
    <row r="315" spans="1:8" ht="12.75" customHeight="1">
      <c r="A315" s="44"/>
      <c r="B315" s="49"/>
      <c r="C315" s="44"/>
      <c r="D315" s="44"/>
      <c r="E315" s="45"/>
      <c r="F315" s="45"/>
      <c r="G315" s="74"/>
    </row>
    <row r="316" spans="1:8" ht="15" customHeight="1">
      <c r="A316" s="95" t="s">
        <v>20</v>
      </c>
      <c r="B316" s="49" t="s">
        <v>119</v>
      </c>
      <c r="C316" s="97"/>
      <c r="D316" s="97"/>
      <c r="E316" s="98"/>
      <c r="F316" s="98"/>
      <c r="G316" s="74"/>
    </row>
    <row r="317" spans="1:8" ht="15" customHeight="1">
      <c r="A317" s="97"/>
      <c r="B317" s="49" t="s">
        <v>350</v>
      </c>
      <c r="C317" s="96"/>
      <c r="D317" s="96"/>
      <c r="E317" s="100"/>
      <c r="F317" s="100"/>
      <c r="G317" s="74"/>
      <c r="H317" s="49"/>
    </row>
    <row r="318" spans="1:8" ht="15" customHeight="1">
      <c r="A318" s="97"/>
      <c r="B318" s="49" t="s">
        <v>351</v>
      </c>
      <c r="C318" s="96"/>
      <c r="D318" s="96"/>
      <c r="E318" s="100"/>
      <c r="F318" s="100"/>
      <c r="G318" s="74"/>
      <c r="H318" s="49"/>
    </row>
    <row r="319" spans="1:8" ht="15" customHeight="1">
      <c r="A319" s="97"/>
      <c r="B319" s="49" t="s">
        <v>352</v>
      </c>
      <c r="C319" s="97"/>
      <c r="D319" s="97"/>
      <c r="E319" s="93"/>
      <c r="F319" s="93"/>
      <c r="G319" s="74"/>
      <c r="H319" s="49"/>
    </row>
    <row r="320" spans="1:8" ht="15" customHeight="1">
      <c r="A320" s="97"/>
      <c r="B320" s="49" t="s">
        <v>353</v>
      </c>
      <c r="C320" s="97"/>
      <c r="D320" s="97"/>
      <c r="E320" s="93"/>
      <c r="F320" s="93"/>
      <c r="G320" s="74"/>
      <c r="H320" s="49"/>
    </row>
    <row r="321" spans="1:8" ht="15" customHeight="1">
      <c r="A321" s="97"/>
      <c r="B321" s="49" t="s">
        <v>397</v>
      </c>
      <c r="C321" s="97"/>
      <c r="D321" s="97"/>
      <c r="E321" s="93"/>
      <c r="F321" s="93"/>
      <c r="G321" s="74"/>
      <c r="H321" s="49"/>
    </row>
    <row r="322" spans="1:8" ht="15" customHeight="1">
      <c r="A322" s="95" t="s">
        <v>40</v>
      </c>
      <c r="B322" s="49" t="s">
        <v>66</v>
      </c>
      <c r="C322" s="96" t="s">
        <v>46</v>
      </c>
      <c r="D322" s="72">
        <v>31</v>
      </c>
      <c r="E322" s="93"/>
      <c r="F322" s="93">
        <f>D322*E322</f>
        <v>0</v>
      </c>
      <c r="G322" s="74"/>
      <c r="H322" s="49"/>
    </row>
    <row r="323" spans="1:8" ht="15" customHeight="1">
      <c r="A323" s="95" t="s">
        <v>40</v>
      </c>
      <c r="B323" s="49" t="s">
        <v>67</v>
      </c>
      <c r="C323" s="96" t="s">
        <v>46</v>
      </c>
      <c r="D323" s="72">
        <v>82</v>
      </c>
      <c r="E323" s="93"/>
      <c r="F323" s="93">
        <f>D323*E323</f>
        <v>0</v>
      </c>
      <c r="G323" s="74"/>
      <c r="H323" s="49"/>
    </row>
    <row r="324" spans="1:8" ht="12.75" customHeight="1">
      <c r="A324" s="95"/>
      <c r="B324" s="49"/>
      <c r="C324" s="96"/>
      <c r="D324" s="72"/>
      <c r="E324" s="93"/>
      <c r="F324" s="93"/>
      <c r="G324" s="74"/>
      <c r="H324" s="49"/>
    </row>
    <row r="325" spans="1:8" ht="15">
      <c r="A325" s="61" t="s">
        <v>21</v>
      </c>
      <c r="B325" s="49" t="s">
        <v>205</v>
      </c>
      <c r="C325" s="44"/>
      <c r="D325" s="44"/>
      <c r="E325" s="44"/>
      <c r="F325" s="45"/>
    </row>
    <row r="326" spans="1:8" ht="17.25">
      <c r="A326" s="44"/>
      <c r="B326" s="49" t="s">
        <v>215</v>
      </c>
      <c r="C326" s="44"/>
      <c r="D326" s="46"/>
      <c r="E326" s="46"/>
      <c r="F326" s="47"/>
      <c r="G326" s="74"/>
    </row>
    <row r="327" spans="1:8" ht="15">
      <c r="A327" s="52"/>
      <c r="B327" s="49" t="s">
        <v>219</v>
      </c>
      <c r="C327" s="44"/>
      <c r="D327" s="46"/>
      <c r="E327" s="48"/>
      <c r="F327" s="47"/>
      <c r="G327" s="74"/>
    </row>
    <row r="328" spans="1:8" ht="17.25">
      <c r="A328" s="44"/>
      <c r="B328" s="49" t="s">
        <v>398</v>
      </c>
      <c r="C328" s="44" t="s">
        <v>52</v>
      </c>
      <c r="D328" s="132">
        <f>0.4*0.1*10.4</f>
        <v>0.41600000000000009</v>
      </c>
      <c r="E328" s="45"/>
      <c r="F328" s="45">
        <f>D328*E328</f>
        <v>0</v>
      </c>
      <c r="G328" s="74"/>
    </row>
    <row r="329" spans="1:8" ht="15">
      <c r="A329" s="44"/>
      <c r="B329" s="49"/>
      <c r="C329" s="44"/>
      <c r="D329" s="132"/>
      <c r="E329" s="45"/>
      <c r="F329" s="45"/>
      <c r="G329" s="74"/>
    </row>
    <row r="330" spans="1:8" ht="15">
      <c r="A330" s="95"/>
      <c r="B330" s="49"/>
      <c r="C330" s="96"/>
      <c r="D330" s="72"/>
      <c r="E330" s="93"/>
      <c r="F330" s="93"/>
      <c r="G330" s="74"/>
    </row>
    <row r="331" spans="1:8" ht="15">
      <c r="A331" s="61" t="s">
        <v>22</v>
      </c>
      <c r="B331" s="49" t="s">
        <v>134</v>
      </c>
      <c r="C331" s="44"/>
      <c r="D331" s="44"/>
      <c r="E331" s="45"/>
      <c r="F331" s="45"/>
      <c r="G331" s="74"/>
    </row>
    <row r="332" spans="1:8" ht="17.25">
      <c r="A332" s="61"/>
      <c r="B332" s="49" t="s">
        <v>208</v>
      </c>
      <c r="C332" s="44"/>
      <c r="D332" s="44"/>
      <c r="E332" s="45"/>
      <c r="F332" s="45"/>
      <c r="G332" s="74"/>
    </row>
    <row r="333" spans="1:8" ht="15">
      <c r="A333" s="61"/>
      <c r="B333" s="49" t="s">
        <v>354</v>
      </c>
      <c r="C333" s="44"/>
      <c r="D333" s="44"/>
      <c r="E333" s="45"/>
      <c r="F333" s="45"/>
      <c r="G333" s="74"/>
    </row>
    <row r="334" spans="1:8" ht="17.25">
      <c r="A334" s="44"/>
      <c r="B334" s="49" t="s">
        <v>355</v>
      </c>
      <c r="C334" s="44" t="s">
        <v>52</v>
      </c>
      <c r="D334" s="94">
        <f>0.2*10.2*2.5</f>
        <v>5.0999999999999996</v>
      </c>
      <c r="E334" s="45"/>
      <c r="F334" s="45">
        <f>D334*E334</f>
        <v>0</v>
      </c>
      <c r="G334" s="74"/>
      <c r="H334" s="49"/>
    </row>
    <row r="335" spans="1:8" ht="15">
      <c r="A335" s="44"/>
      <c r="B335" s="49"/>
      <c r="C335" s="44"/>
      <c r="D335" s="49"/>
      <c r="E335" s="45"/>
      <c r="F335" s="45"/>
      <c r="G335" s="74"/>
    </row>
    <row r="336" spans="1:8" ht="15">
      <c r="A336" s="95" t="s">
        <v>23</v>
      </c>
      <c r="B336" s="23" t="s">
        <v>399</v>
      </c>
      <c r="C336" s="97"/>
      <c r="D336" s="94"/>
      <c r="E336" s="93"/>
      <c r="F336" s="93"/>
      <c r="G336" s="74"/>
    </row>
    <row r="337" spans="1:15" ht="15">
      <c r="A337" s="97"/>
      <c r="B337" s="23" t="s">
        <v>356</v>
      </c>
      <c r="C337" s="97"/>
      <c r="D337" s="94"/>
      <c r="E337" s="93"/>
      <c r="F337" s="93"/>
      <c r="G337" s="74"/>
      <c r="H337" s="23"/>
    </row>
    <row r="338" spans="1:15" ht="15">
      <c r="A338" s="97"/>
      <c r="B338" s="23" t="s">
        <v>357</v>
      </c>
      <c r="C338" s="97"/>
      <c r="D338" s="94"/>
      <c r="E338" s="93"/>
      <c r="F338" s="93"/>
      <c r="G338" s="74"/>
      <c r="H338" s="23"/>
    </row>
    <row r="339" spans="1:15" ht="15">
      <c r="A339" s="97"/>
      <c r="B339" s="23" t="s">
        <v>524</v>
      </c>
      <c r="C339" s="97"/>
      <c r="D339" s="94"/>
      <c r="E339" s="93"/>
      <c r="F339" s="93"/>
      <c r="G339" s="74"/>
      <c r="H339" s="23"/>
    </row>
    <row r="340" spans="1:15" ht="15">
      <c r="A340" s="97"/>
      <c r="B340" s="23" t="s">
        <v>525</v>
      </c>
      <c r="C340" s="97"/>
      <c r="D340" s="94"/>
      <c r="E340" s="93"/>
      <c r="F340" s="93"/>
      <c r="G340" s="74"/>
      <c r="H340" s="23"/>
    </row>
    <row r="341" spans="1:15" ht="18" thickBot="1">
      <c r="A341" s="279"/>
      <c r="B341" s="280" t="s">
        <v>358</v>
      </c>
      <c r="C341" s="279" t="s">
        <v>65</v>
      </c>
      <c r="D341" s="431">
        <f>2.5*10.2</f>
        <v>25.5</v>
      </c>
      <c r="E341" s="432"/>
      <c r="F341" s="432">
        <f>D341*E341</f>
        <v>0</v>
      </c>
      <c r="G341" s="74"/>
      <c r="H341" s="23"/>
    </row>
    <row r="342" spans="1:15" ht="15.75" thickTop="1">
      <c r="A342" s="63"/>
      <c r="B342" s="305" t="s">
        <v>143</v>
      </c>
      <c r="C342" s="63"/>
      <c r="D342" s="63"/>
      <c r="E342" s="59"/>
      <c r="F342" s="60">
        <f>SUM(F305:F341)</f>
        <v>0</v>
      </c>
    </row>
    <row r="343" spans="1:15">
      <c r="C343" s="74"/>
      <c r="D343" s="74"/>
    </row>
    <row r="344" spans="1:15" ht="15.75" thickBot="1">
      <c r="A344" s="373" t="s">
        <v>24</v>
      </c>
      <c r="B344" s="363" t="s">
        <v>130</v>
      </c>
      <c r="C344" s="377" t="s">
        <v>50</v>
      </c>
      <c r="D344" s="377" t="s">
        <v>39</v>
      </c>
      <c r="E344" s="377" t="s">
        <v>51</v>
      </c>
      <c r="F344" s="378" t="s">
        <v>42</v>
      </c>
    </row>
    <row r="345" spans="1:15" ht="15">
      <c r="A345" s="169"/>
      <c r="B345" s="49" t="s">
        <v>169</v>
      </c>
      <c r="C345" s="46"/>
      <c r="D345" s="46"/>
      <c r="E345" s="48"/>
      <c r="F345" s="48"/>
    </row>
    <row r="346" spans="1:15" ht="15">
      <c r="A346" s="169"/>
      <c r="B346" s="49"/>
      <c r="C346" s="46"/>
      <c r="D346" s="46"/>
      <c r="E346" s="48"/>
      <c r="F346" s="48"/>
    </row>
    <row r="347" spans="1:15" ht="15">
      <c r="A347" s="52" t="s">
        <v>25</v>
      </c>
      <c r="B347" s="43" t="s">
        <v>373</v>
      </c>
      <c r="C347" s="46"/>
      <c r="D347" s="46"/>
      <c r="E347" s="48"/>
      <c r="F347" s="48"/>
    </row>
    <row r="348" spans="1:15" ht="15">
      <c r="A348" s="46"/>
      <c r="B348" s="48" t="s">
        <v>369</v>
      </c>
      <c r="C348" s="74"/>
      <c r="D348" s="193"/>
    </row>
    <row r="349" spans="1:15" ht="15">
      <c r="A349" s="46"/>
      <c r="B349" s="48" t="s">
        <v>370</v>
      </c>
      <c r="C349" s="74"/>
      <c r="D349" s="193"/>
    </row>
    <row r="350" spans="1:15" ht="15">
      <c r="A350" s="46"/>
      <c r="B350" s="48" t="s">
        <v>372</v>
      </c>
      <c r="C350" s="74"/>
      <c r="D350" s="193"/>
    </row>
    <row r="351" spans="1:15" ht="17.25">
      <c r="A351" s="46"/>
      <c r="B351" s="48" t="s">
        <v>371</v>
      </c>
      <c r="C351" s="44" t="s">
        <v>52</v>
      </c>
      <c r="D351" s="94">
        <v>68.400000000000006</v>
      </c>
      <c r="E351" s="45"/>
      <c r="F351" s="45">
        <f>D351*E351</f>
        <v>0</v>
      </c>
      <c r="H351" s="97"/>
      <c r="I351" s="49"/>
      <c r="J351" s="49"/>
      <c r="K351" s="49"/>
      <c r="L351" s="49"/>
      <c r="M351" s="49"/>
      <c r="N351" s="174"/>
      <c r="O351" s="174"/>
    </row>
    <row r="352" spans="1:15" ht="15">
      <c r="A352" s="48"/>
      <c r="B352" s="48"/>
      <c r="C352" s="46"/>
      <c r="D352" s="170"/>
      <c r="E352" s="48"/>
      <c r="F352" s="48"/>
      <c r="H352" s="97"/>
      <c r="I352" s="49"/>
      <c r="J352" s="49"/>
      <c r="K352" s="49"/>
      <c r="L352" s="49"/>
      <c r="M352" s="49"/>
      <c r="N352" s="174"/>
      <c r="O352" s="174"/>
    </row>
    <row r="353" spans="1:15" ht="15">
      <c r="A353" s="118" t="s">
        <v>26</v>
      </c>
      <c r="B353" s="48" t="s">
        <v>374</v>
      </c>
      <c r="C353" s="46"/>
      <c r="D353" s="170"/>
      <c r="E353" s="48"/>
      <c r="F353" s="48"/>
      <c r="H353" s="97"/>
      <c r="I353" s="49"/>
      <c r="J353" s="49"/>
      <c r="K353" s="49"/>
      <c r="L353" s="49"/>
      <c r="M353" s="49"/>
      <c r="N353" s="174"/>
      <c r="O353" s="174"/>
    </row>
    <row r="354" spans="1:15" ht="15">
      <c r="A354" s="43"/>
      <c r="B354" s="43" t="s">
        <v>375</v>
      </c>
      <c r="H354" s="97"/>
      <c r="I354" s="49"/>
      <c r="J354" s="49"/>
      <c r="K354" s="49"/>
      <c r="L354" s="49"/>
      <c r="M354" s="49"/>
      <c r="N354" s="174"/>
      <c r="O354" s="174"/>
    </row>
    <row r="355" spans="1:15" ht="15">
      <c r="A355" s="43"/>
      <c r="B355" s="48" t="s">
        <v>370</v>
      </c>
      <c r="C355" s="44"/>
      <c r="D355" s="94"/>
      <c r="E355" s="93"/>
      <c r="F355" s="93"/>
      <c r="H355" s="97"/>
      <c r="I355" s="49"/>
      <c r="J355" s="97"/>
      <c r="K355" s="72"/>
      <c r="L355" s="93"/>
      <c r="M355" s="93"/>
      <c r="N355" s="174"/>
      <c r="O355" s="174"/>
    </row>
    <row r="356" spans="1:15" ht="15">
      <c r="A356" s="43"/>
      <c r="B356" s="48" t="s">
        <v>372</v>
      </c>
      <c r="C356" s="44"/>
      <c r="D356" s="94"/>
      <c r="E356" s="93"/>
      <c r="F356" s="93"/>
      <c r="H356" s="174"/>
      <c r="I356" s="174"/>
      <c r="J356" s="174"/>
      <c r="K356" s="174"/>
      <c r="L356" s="174"/>
      <c r="M356" s="174"/>
      <c r="N356" s="174"/>
      <c r="O356" s="174"/>
    </row>
    <row r="357" spans="1:15" ht="17.25">
      <c r="A357" s="43"/>
      <c r="B357" s="48" t="s">
        <v>371</v>
      </c>
      <c r="C357" s="44" t="s">
        <v>52</v>
      </c>
      <c r="D357" s="94">
        <v>469.3</v>
      </c>
      <c r="E357" s="93"/>
      <c r="F357" s="93">
        <f>D357*E357</f>
        <v>0</v>
      </c>
      <c r="H357" s="174"/>
      <c r="I357" s="174"/>
      <c r="J357" s="223"/>
      <c r="K357" s="223"/>
      <c r="L357" s="223"/>
      <c r="M357" s="223"/>
      <c r="N357" s="174"/>
      <c r="O357" s="174"/>
    </row>
    <row r="358" spans="1:15" ht="15">
      <c r="A358" s="43"/>
      <c r="B358" s="43"/>
      <c r="C358" s="44"/>
      <c r="D358" s="94"/>
      <c r="E358" s="45"/>
      <c r="F358" s="45"/>
      <c r="H358" s="174"/>
      <c r="I358" s="49"/>
      <c r="J358" s="174"/>
      <c r="K358" s="174"/>
      <c r="L358" s="174"/>
      <c r="M358" s="174"/>
      <c r="N358" s="174"/>
      <c r="O358" s="174"/>
    </row>
    <row r="359" spans="1:15" ht="15">
      <c r="A359" s="52" t="s">
        <v>27</v>
      </c>
      <c r="B359" s="48" t="s">
        <v>385</v>
      </c>
      <c r="C359" s="46"/>
      <c r="D359" s="170"/>
      <c r="E359" s="48"/>
      <c r="F359" s="48"/>
      <c r="H359" s="174"/>
      <c r="I359" s="49"/>
      <c r="J359" s="174"/>
      <c r="K359" s="174"/>
      <c r="L359" s="174"/>
      <c r="M359" s="174"/>
      <c r="N359" s="174"/>
      <c r="O359" s="174"/>
    </row>
    <row r="360" spans="1:15" ht="15">
      <c r="A360" s="44"/>
      <c r="B360" s="48" t="s">
        <v>387</v>
      </c>
      <c r="C360" s="46"/>
      <c r="D360" s="170"/>
      <c r="E360" s="48"/>
      <c r="F360" s="48"/>
      <c r="H360" s="174"/>
      <c r="I360" s="49"/>
      <c r="J360" s="174"/>
      <c r="K360" s="174"/>
      <c r="L360" s="174"/>
      <c r="M360" s="174"/>
      <c r="N360" s="174"/>
      <c r="O360" s="174"/>
    </row>
    <row r="361" spans="1:15" ht="17.25">
      <c r="A361" s="44"/>
      <c r="B361" s="48" t="s">
        <v>400</v>
      </c>
      <c r="C361" s="44" t="s">
        <v>52</v>
      </c>
      <c r="D361" s="94">
        <v>53.7</v>
      </c>
      <c r="E361" s="45"/>
      <c r="F361" s="45">
        <f>D361*E361</f>
        <v>0</v>
      </c>
      <c r="H361" s="174"/>
      <c r="I361" s="49"/>
      <c r="J361" s="174"/>
      <c r="K361" s="174"/>
      <c r="L361" s="174"/>
      <c r="M361" s="174"/>
      <c r="N361" s="174"/>
      <c r="O361" s="174"/>
    </row>
    <row r="362" spans="1:15" ht="15">
      <c r="A362" s="43"/>
      <c r="B362" s="212" t="s">
        <v>220</v>
      </c>
      <c r="H362" s="174"/>
      <c r="I362" s="174"/>
      <c r="J362" s="302"/>
      <c r="K362" s="174"/>
      <c r="L362" s="174"/>
      <c r="M362" s="174"/>
      <c r="N362" s="174"/>
      <c r="O362" s="174"/>
    </row>
    <row r="363" spans="1:15" ht="15">
      <c r="A363" s="43"/>
      <c r="B363" s="43"/>
      <c r="C363" s="44"/>
      <c r="D363" s="94"/>
      <c r="E363" s="45"/>
      <c r="F363" s="45"/>
      <c r="H363" s="174"/>
      <c r="I363" s="174"/>
      <c r="J363" s="174"/>
      <c r="K363" s="174"/>
      <c r="L363" s="174"/>
      <c r="M363" s="174"/>
      <c r="N363" s="174"/>
      <c r="O363" s="174"/>
    </row>
    <row r="364" spans="1:15" ht="15">
      <c r="A364" s="52" t="s">
        <v>28</v>
      </c>
      <c r="B364" s="48" t="s">
        <v>385</v>
      </c>
      <c r="C364" s="46"/>
      <c r="D364" s="170"/>
      <c r="E364" s="48"/>
      <c r="F364" s="48"/>
      <c r="H364" s="174"/>
      <c r="I364" s="174"/>
      <c r="J364" s="174"/>
      <c r="K364" s="174"/>
      <c r="L364" s="174"/>
      <c r="M364" s="174"/>
      <c r="N364" s="174"/>
      <c r="O364" s="174"/>
    </row>
    <row r="365" spans="1:15" ht="15">
      <c r="A365" s="44"/>
      <c r="B365" s="48" t="s">
        <v>386</v>
      </c>
      <c r="C365" s="46"/>
      <c r="D365" s="170"/>
      <c r="E365" s="48"/>
      <c r="F365" s="48"/>
      <c r="H365" s="174"/>
      <c r="I365" s="174"/>
      <c r="J365" s="174"/>
      <c r="K365" s="174"/>
      <c r="L365" s="174"/>
      <c r="M365" s="174"/>
      <c r="N365" s="174"/>
      <c r="O365" s="174"/>
    </row>
    <row r="366" spans="1:15" ht="17.25">
      <c r="A366" s="44"/>
      <c r="B366" s="48" t="s">
        <v>401</v>
      </c>
      <c r="C366" s="44" t="s">
        <v>52</v>
      </c>
      <c r="D366" s="94">
        <v>57.1</v>
      </c>
      <c r="E366" s="45"/>
      <c r="F366" s="45">
        <f>D366*E366</f>
        <v>0</v>
      </c>
      <c r="H366" s="174"/>
      <c r="I366" s="174"/>
      <c r="J366" s="174"/>
      <c r="K366" s="174"/>
      <c r="L366" s="174"/>
      <c r="M366" s="174"/>
      <c r="N366" s="174"/>
      <c r="O366" s="174"/>
    </row>
    <row r="367" spans="1:15" ht="15">
      <c r="A367" s="43"/>
      <c r="B367" s="212" t="s">
        <v>221</v>
      </c>
      <c r="H367" s="174"/>
      <c r="I367" s="174"/>
      <c r="J367" s="174"/>
      <c r="K367" s="174"/>
      <c r="L367" s="174"/>
      <c r="M367" s="174"/>
      <c r="N367" s="174"/>
      <c r="O367" s="174"/>
    </row>
    <row r="368" spans="1:15" ht="15">
      <c r="A368" s="43"/>
      <c r="B368" s="43"/>
      <c r="C368" s="44"/>
      <c r="D368" s="94"/>
      <c r="E368" s="45"/>
      <c r="F368" s="45"/>
      <c r="H368" s="174"/>
      <c r="I368" s="174"/>
      <c r="J368" s="174"/>
      <c r="K368" s="174"/>
      <c r="L368" s="174"/>
      <c r="M368" s="174"/>
      <c r="N368" s="174"/>
      <c r="O368" s="174"/>
    </row>
    <row r="369" spans="1:15" ht="15">
      <c r="A369" s="118" t="s">
        <v>29</v>
      </c>
      <c r="B369" s="48" t="s">
        <v>164</v>
      </c>
      <c r="C369" s="44"/>
      <c r="D369" s="132"/>
      <c r="E369" s="45"/>
      <c r="F369" s="45"/>
      <c r="H369" s="174"/>
      <c r="I369" s="174"/>
      <c r="J369" s="174"/>
      <c r="K369" s="174"/>
      <c r="L369" s="174"/>
      <c r="M369" s="174"/>
      <c r="N369" s="174"/>
      <c r="O369" s="174"/>
    </row>
    <row r="370" spans="1:15" ht="15">
      <c r="A370" s="46"/>
      <c r="B370" s="48" t="s">
        <v>167</v>
      </c>
      <c r="C370" s="44"/>
      <c r="D370" s="132"/>
      <c r="E370" s="45"/>
      <c r="F370" s="45"/>
      <c r="H370" s="174"/>
      <c r="I370" s="174"/>
      <c r="J370" s="174"/>
      <c r="K370" s="174"/>
      <c r="L370" s="174"/>
      <c r="M370" s="174"/>
      <c r="N370" s="174"/>
      <c r="O370" s="174"/>
    </row>
    <row r="371" spans="1:15" ht="15">
      <c r="A371" s="46"/>
      <c r="B371" s="48" t="s">
        <v>165</v>
      </c>
      <c r="C371" s="44"/>
      <c r="D371" s="132"/>
      <c r="E371" s="45"/>
      <c r="F371" s="45"/>
      <c r="H371" s="174"/>
      <c r="I371" s="174"/>
      <c r="J371" s="174"/>
      <c r="K371" s="174"/>
      <c r="L371" s="174"/>
      <c r="M371" s="174"/>
      <c r="N371" s="174"/>
      <c r="O371" s="174"/>
    </row>
    <row r="372" spans="1:15" ht="17.25">
      <c r="A372" s="118"/>
      <c r="B372" s="48" t="s">
        <v>168</v>
      </c>
      <c r="C372" s="44"/>
      <c r="D372" s="132"/>
      <c r="E372" s="45"/>
      <c r="F372" s="45"/>
      <c r="H372" s="174"/>
      <c r="I372" s="174"/>
      <c r="J372" s="223"/>
      <c r="K372" s="223"/>
      <c r="L372" s="223"/>
      <c r="M372" s="223"/>
      <c r="N372" s="174"/>
      <c r="O372" s="174"/>
    </row>
    <row r="373" spans="1:15" ht="17.25">
      <c r="A373" s="118" t="s">
        <v>40</v>
      </c>
      <c r="B373" s="48" t="s">
        <v>402</v>
      </c>
      <c r="C373" s="44" t="s">
        <v>52</v>
      </c>
      <c r="D373" s="132">
        <v>53.7</v>
      </c>
      <c r="E373" s="45"/>
      <c r="F373" s="45">
        <f>D373*E373</f>
        <v>0</v>
      </c>
      <c r="H373" s="174"/>
      <c r="I373" s="49"/>
      <c r="J373" s="174"/>
      <c r="K373" s="174"/>
      <c r="L373" s="174"/>
      <c r="M373" s="174"/>
      <c r="N373" s="174"/>
      <c r="O373" s="174"/>
    </row>
    <row r="374" spans="1:15" ht="17.25">
      <c r="A374" s="118" t="s">
        <v>40</v>
      </c>
      <c r="B374" s="48" t="s">
        <v>166</v>
      </c>
      <c r="C374" s="44" t="s">
        <v>52</v>
      </c>
      <c r="D374" s="132">
        <f>183.6-53.7</f>
        <v>129.89999999999998</v>
      </c>
      <c r="E374" s="45"/>
      <c r="F374" s="45">
        <f>D374*E374</f>
        <v>0</v>
      </c>
      <c r="H374" s="174"/>
      <c r="I374" s="49"/>
      <c r="J374" s="174"/>
      <c r="K374" s="174"/>
      <c r="L374" s="174"/>
      <c r="M374" s="174"/>
      <c r="N374" s="174"/>
      <c r="O374" s="174"/>
    </row>
    <row r="375" spans="1:15" ht="15">
      <c r="A375" s="43"/>
      <c r="B375" s="43"/>
      <c r="C375" s="44"/>
      <c r="D375" s="132"/>
      <c r="E375" s="43"/>
      <c r="F375" s="43"/>
      <c r="H375" s="174"/>
      <c r="I375" s="174"/>
      <c r="J375" s="302"/>
      <c r="K375" s="174"/>
      <c r="L375" s="174"/>
      <c r="M375" s="174"/>
      <c r="N375" s="174"/>
      <c r="O375" s="174"/>
    </row>
    <row r="376" spans="1:15" ht="15">
      <c r="A376" s="43"/>
      <c r="B376" s="43"/>
      <c r="C376" s="44"/>
      <c r="D376" s="132"/>
      <c r="E376" s="43"/>
      <c r="F376" s="43"/>
      <c r="H376" s="174"/>
      <c r="I376" s="174"/>
      <c r="J376" s="174"/>
      <c r="K376" s="174"/>
      <c r="L376" s="174"/>
      <c r="M376" s="174"/>
      <c r="N376" s="174"/>
      <c r="O376" s="174"/>
    </row>
    <row r="377" spans="1:15" ht="15">
      <c r="A377" s="118" t="s">
        <v>30</v>
      </c>
      <c r="B377" s="48" t="s">
        <v>376</v>
      </c>
      <c r="C377" s="46"/>
      <c r="D377" s="176"/>
      <c r="E377" s="48"/>
      <c r="F377" s="48"/>
      <c r="H377" s="174"/>
      <c r="I377" s="174"/>
      <c r="J377" s="174"/>
      <c r="K377" s="174"/>
      <c r="L377" s="174"/>
      <c r="M377" s="174"/>
      <c r="N377" s="174"/>
      <c r="O377" s="174"/>
    </row>
    <row r="378" spans="1:15" ht="15">
      <c r="A378" s="46"/>
      <c r="B378" s="48" t="s">
        <v>377</v>
      </c>
      <c r="C378" s="46"/>
      <c r="D378" s="176"/>
      <c r="E378" s="48"/>
      <c r="F378" s="48"/>
      <c r="I378" s="158"/>
      <c r="J378" s="158"/>
      <c r="K378" s="158"/>
      <c r="L378" s="158"/>
      <c r="M378" s="158"/>
    </row>
    <row r="379" spans="1:15" ht="17.25">
      <c r="A379" s="48"/>
      <c r="B379" s="48" t="s">
        <v>378</v>
      </c>
      <c r="C379" s="44" t="s">
        <v>65</v>
      </c>
      <c r="D379" s="132">
        <v>239.5</v>
      </c>
      <c r="E379" s="45"/>
      <c r="F379" s="45">
        <f>D379*E379</f>
        <v>0</v>
      </c>
      <c r="I379" s="158"/>
      <c r="J379" s="158"/>
      <c r="K379" s="158"/>
      <c r="L379" s="158"/>
      <c r="M379" s="158"/>
    </row>
    <row r="380" spans="1:15" ht="12.75" customHeight="1" thickBot="1">
      <c r="A380" s="279"/>
      <c r="B380" s="280"/>
      <c r="C380" s="281"/>
      <c r="D380" s="281"/>
      <c r="E380" s="281"/>
      <c r="F380" s="281"/>
      <c r="I380" s="158"/>
      <c r="J380" s="158"/>
      <c r="K380" s="158"/>
      <c r="L380" s="158"/>
      <c r="M380" s="158"/>
    </row>
    <row r="381" spans="1:15" ht="15.75" thickTop="1">
      <c r="A381" s="63"/>
      <c r="B381" s="305" t="s">
        <v>143</v>
      </c>
      <c r="C381" s="63"/>
      <c r="D381" s="63"/>
      <c r="E381" s="59"/>
      <c r="F381" s="213">
        <f>SUM(F351:F380)</f>
        <v>0</v>
      </c>
      <c r="H381" s="174"/>
      <c r="I381" s="174"/>
      <c r="J381" s="174"/>
      <c r="K381" s="174"/>
      <c r="L381" s="174"/>
      <c r="M381" s="174"/>
      <c r="N381" s="174"/>
      <c r="O381" s="174"/>
    </row>
    <row r="382" spans="1:15" ht="15">
      <c r="A382" s="63"/>
      <c r="B382" s="59"/>
      <c r="C382" s="63"/>
      <c r="D382" s="63"/>
      <c r="E382" s="59"/>
      <c r="F382" s="60"/>
      <c r="H382" s="174"/>
      <c r="I382" s="174"/>
      <c r="J382" s="174"/>
      <c r="K382" s="174"/>
      <c r="L382" s="174"/>
      <c r="M382" s="174"/>
      <c r="N382" s="174"/>
      <c r="O382" s="174"/>
    </row>
    <row r="383" spans="1:15" ht="15.75" thickBot="1">
      <c r="A383" s="373" t="s">
        <v>31</v>
      </c>
      <c r="B383" s="374" t="s">
        <v>170</v>
      </c>
      <c r="C383" s="377" t="s">
        <v>50</v>
      </c>
      <c r="D383" s="377" t="s">
        <v>39</v>
      </c>
      <c r="E383" s="377" t="s">
        <v>51</v>
      </c>
      <c r="F383" s="378" t="s">
        <v>42</v>
      </c>
      <c r="G383" s="114"/>
      <c r="H383" s="174"/>
      <c r="I383" s="174"/>
      <c r="J383" s="174"/>
      <c r="K383" s="174"/>
      <c r="L383" s="174"/>
      <c r="M383" s="174"/>
      <c r="N383" s="174"/>
      <c r="O383" s="174"/>
    </row>
    <row r="384" spans="1:15" ht="12.75" customHeight="1">
      <c r="A384" s="63"/>
      <c r="B384" s="59"/>
      <c r="C384" s="63"/>
      <c r="D384" s="63"/>
      <c r="E384" s="60"/>
      <c r="F384" s="60"/>
      <c r="G384" s="114"/>
      <c r="H384" s="174"/>
      <c r="I384" s="174"/>
      <c r="J384" s="174"/>
      <c r="K384" s="174"/>
      <c r="L384" s="174"/>
      <c r="M384" s="174"/>
      <c r="N384" s="174"/>
      <c r="O384" s="174"/>
    </row>
    <row r="385" spans="1:15" ht="15" customHeight="1">
      <c r="A385" s="82" t="s">
        <v>32</v>
      </c>
      <c r="B385" s="18" t="s">
        <v>171</v>
      </c>
      <c r="C385" s="79"/>
      <c r="D385" s="79"/>
      <c r="E385" s="175"/>
      <c r="F385" s="175"/>
      <c r="G385" s="114"/>
      <c r="H385" s="174"/>
      <c r="I385" s="174"/>
      <c r="J385" s="174"/>
      <c r="K385" s="174"/>
      <c r="L385" s="174"/>
      <c r="M385" s="174"/>
      <c r="N385" s="174"/>
      <c r="O385" s="174"/>
    </row>
    <row r="386" spans="1:15" ht="15" customHeight="1">
      <c r="A386" s="82" t="s">
        <v>40</v>
      </c>
      <c r="B386" s="18" t="s">
        <v>173</v>
      </c>
      <c r="C386" s="79" t="s">
        <v>72</v>
      </c>
      <c r="D386" s="79">
        <v>7</v>
      </c>
      <c r="E386" s="175"/>
      <c r="F386" s="93">
        <f>D386*E386</f>
        <v>0</v>
      </c>
      <c r="G386" s="114"/>
      <c r="H386" s="174"/>
      <c r="I386" s="174"/>
      <c r="J386" s="174"/>
      <c r="K386" s="174"/>
      <c r="L386" s="174"/>
      <c r="M386" s="174"/>
      <c r="N386" s="174"/>
      <c r="O386" s="174"/>
    </row>
    <row r="387" spans="1:15" ht="15" customHeight="1">
      <c r="A387" s="82" t="s">
        <v>40</v>
      </c>
      <c r="B387" s="18" t="s">
        <v>172</v>
      </c>
      <c r="C387" s="79" t="s">
        <v>174</v>
      </c>
      <c r="D387" s="79">
        <v>0.5</v>
      </c>
      <c r="E387" s="175"/>
      <c r="F387" s="93">
        <f>D387*E387</f>
        <v>0</v>
      </c>
      <c r="G387" s="114"/>
      <c r="H387" s="97"/>
      <c r="I387" s="49"/>
      <c r="J387" s="97"/>
      <c r="K387" s="94"/>
      <c r="L387" s="93"/>
      <c r="M387" s="93"/>
      <c r="N387" s="174"/>
      <c r="O387" s="174"/>
    </row>
    <row r="388" spans="1:15" ht="15" customHeight="1">
      <c r="A388" s="82" t="s">
        <v>40</v>
      </c>
      <c r="B388" s="18" t="s">
        <v>209</v>
      </c>
      <c r="C388" s="79" t="s">
        <v>175</v>
      </c>
      <c r="D388" s="79">
        <v>5</v>
      </c>
      <c r="E388" s="175"/>
      <c r="F388" s="93">
        <f>D388*E388</f>
        <v>0</v>
      </c>
      <c r="G388" s="114"/>
      <c r="H388" s="174"/>
      <c r="I388" s="174"/>
      <c r="J388" s="174"/>
      <c r="K388" s="174"/>
      <c r="L388" s="174"/>
      <c r="M388" s="174"/>
      <c r="N388" s="174"/>
      <c r="O388" s="174"/>
    </row>
    <row r="389" spans="1:15" ht="15" customHeight="1">
      <c r="A389" s="82" t="s">
        <v>40</v>
      </c>
      <c r="B389" s="18" t="s">
        <v>210</v>
      </c>
      <c r="C389" s="79" t="s">
        <v>176</v>
      </c>
      <c r="D389" s="79">
        <v>4</v>
      </c>
      <c r="E389" s="175"/>
      <c r="F389" s="175">
        <f>D389*E389</f>
        <v>0</v>
      </c>
      <c r="G389" s="113"/>
      <c r="H389" s="174"/>
      <c r="I389" s="174"/>
      <c r="J389" s="174"/>
      <c r="K389" s="174"/>
      <c r="L389" s="174"/>
      <c r="M389" s="174"/>
      <c r="N389" s="174"/>
      <c r="O389" s="174"/>
    </row>
    <row r="390" spans="1:15" ht="12.75" customHeight="1">
      <c r="A390" s="82"/>
      <c r="B390" s="18"/>
      <c r="C390" s="79"/>
      <c r="D390" s="79"/>
      <c r="E390" s="175"/>
      <c r="F390" s="175"/>
      <c r="G390" s="114"/>
      <c r="H390" s="174"/>
      <c r="I390" s="174"/>
      <c r="J390" s="174"/>
      <c r="K390" s="174"/>
      <c r="L390" s="174"/>
      <c r="M390" s="174"/>
      <c r="N390" s="174"/>
      <c r="O390" s="174"/>
    </row>
    <row r="391" spans="1:15" ht="15" customHeight="1">
      <c r="A391" s="82" t="s">
        <v>33</v>
      </c>
      <c r="B391" s="18" t="s">
        <v>380</v>
      </c>
      <c r="C391" s="79"/>
      <c r="D391" s="79"/>
      <c r="E391" s="175"/>
      <c r="F391" s="175"/>
      <c r="G391" s="114"/>
      <c r="H391" s="174"/>
      <c r="I391" s="174"/>
      <c r="J391" s="174"/>
      <c r="K391" s="174"/>
      <c r="L391" s="174"/>
      <c r="M391" s="174"/>
      <c r="N391" s="174"/>
      <c r="O391" s="174"/>
    </row>
    <row r="392" spans="1:15" ht="15" customHeight="1">
      <c r="A392" s="79"/>
      <c r="B392" s="18" t="s">
        <v>379</v>
      </c>
      <c r="C392" s="79"/>
      <c r="D392" s="79"/>
      <c r="E392" s="175"/>
      <c r="F392" s="175"/>
      <c r="G392" s="114"/>
      <c r="H392" s="174"/>
      <c r="I392" s="174"/>
      <c r="J392" s="174"/>
      <c r="K392" s="174"/>
      <c r="L392" s="174"/>
      <c r="M392" s="174"/>
      <c r="N392" s="174"/>
      <c r="O392" s="174"/>
    </row>
    <row r="393" spans="1:15" ht="15" customHeight="1">
      <c r="A393" s="82" t="s">
        <v>40</v>
      </c>
      <c r="B393" s="18" t="s">
        <v>388</v>
      </c>
      <c r="C393" s="79" t="s">
        <v>175</v>
      </c>
      <c r="D393" s="79">
        <v>5</v>
      </c>
      <c r="E393" s="175"/>
      <c r="F393" s="93">
        <f>D393*E393</f>
        <v>0</v>
      </c>
      <c r="G393" s="114"/>
      <c r="H393" s="97"/>
      <c r="I393" s="49"/>
      <c r="J393" s="97"/>
      <c r="K393" s="94"/>
      <c r="L393" s="93"/>
      <c r="M393" s="93"/>
      <c r="N393" s="174"/>
      <c r="O393" s="174"/>
    </row>
    <row r="394" spans="1:15" ht="12.75" customHeight="1" thickBot="1">
      <c r="A394" s="64"/>
      <c r="B394" s="177"/>
      <c r="C394" s="64"/>
      <c r="D394" s="64"/>
      <c r="E394" s="67"/>
      <c r="F394" s="67"/>
      <c r="H394" s="174"/>
      <c r="I394" s="174"/>
      <c r="J394" s="174"/>
      <c r="K394" s="174"/>
      <c r="L394" s="174"/>
      <c r="M394" s="174"/>
      <c r="N394" s="174"/>
      <c r="O394" s="174"/>
    </row>
    <row r="395" spans="1:15" ht="15" customHeight="1" thickTop="1">
      <c r="A395" s="63"/>
      <c r="B395" s="305" t="s">
        <v>143</v>
      </c>
      <c r="C395" s="63"/>
      <c r="D395" s="63"/>
      <c r="E395" s="60"/>
      <c r="F395" s="60">
        <f>SUM(F386:F394)</f>
        <v>0</v>
      </c>
      <c r="H395" s="174"/>
      <c r="I395" s="174"/>
      <c r="J395" s="174"/>
      <c r="K395" s="174"/>
      <c r="L395" s="174"/>
      <c r="M395" s="174"/>
      <c r="N395" s="174"/>
      <c r="O395" s="174"/>
    </row>
    <row r="396" spans="1:15" ht="15" customHeight="1">
      <c r="A396" s="79"/>
      <c r="B396" s="18"/>
      <c r="C396" s="79"/>
      <c r="D396" s="79"/>
      <c r="E396" s="175"/>
      <c r="F396" s="175"/>
      <c r="H396" s="174"/>
      <c r="I396" s="174"/>
      <c r="J396" s="174"/>
      <c r="K396" s="174"/>
      <c r="L396" s="174"/>
      <c r="M396" s="174"/>
      <c r="N396" s="174"/>
      <c r="O396" s="174"/>
    </row>
    <row r="397" spans="1:15" ht="15" customHeight="1">
      <c r="A397" s="178"/>
      <c r="B397" s="255" t="s">
        <v>270</v>
      </c>
      <c r="C397" s="179"/>
      <c r="D397" s="180"/>
      <c r="E397" s="180"/>
      <c r="F397" s="116"/>
      <c r="H397" s="174"/>
      <c r="I397" s="174"/>
      <c r="J397" s="174"/>
      <c r="K397" s="174"/>
      <c r="L397" s="174"/>
      <c r="M397" s="174"/>
      <c r="N397" s="174"/>
      <c r="O397" s="174"/>
    </row>
    <row r="398" spans="1:15" ht="30" customHeight="1">
      <c r="A398" s="181"/>
      <c r="B398" s="476" t="s">
        <v>403</v>
      </c>
      <c r="C398" s="477"/>
      <c r="D398" s="477"/>
      <c r="E398" s="477"/>
      <c r="F398" s="477"/>
      <c r="H398" s="174"/>
      <c r="I398" s="174"/>
      <c r="J398" s="174"/>
      <c r="K398" s="174"/>
      <c r="L398" s="174"/>
      <c r="M398" s="174"/>
      <c r="N398" s="174"/>
      <c r="O398" s="174"/>
    </row>
    <row r="399" spans="1:15" ht="15" customHeight="1">
      <c r="A399" s="182"/>
      <c r="B399" s="256" t="s">
        <v>404</v>
      </c>
      <c r="C399" s="194"/>
      <c r="D399" s="195"/>
      <c r="E399" s="185"/>
      <c r="F399" s="116"/>
      <c r="H399" s="174"/>
      <c r="I399" s="174"/>
      <c r="J399" s="174"/>
      <c r="K399" s="174"/>
      <c r="L399" s="174"/>
      <c r="M399" s="174"/>
      <c r="N399" s="174"/>
      <c r="O399" s="174"/>
    </row>
    <row r="400" spans="1:15" ht="15" customHeight="1">
      <c r="A400" s="186"/>
      <c r="B400" s="278"/>
      <c r="C400" s="183"/>
      <c r="D400" s="184"/>
      <c r="E400" s="185"/>
      <c r="F400" s="174"/>
      <c r="H400" s="174"/>
      <c r="I400" s="174"/>
      <c r="J400" s="174"/>
      <c r="K400" s="174"/>
      <c r="L400" s="174"/>
      <c r="M400" s="174"/>
      <c r="N400" s="174"/>
      <c r="O400" s="174"/>
    </row>
    <row r="401" spans="1:16" ht="15" customHeight="1">
      <c r="A401" s="437" t="s">
        <v>98</v>
      </c>
      <c r="B401" s="446"/>
      <c r="C401" s="446"/>
      <c r="D401" s="446"/>
      <c r="E401" s="446"/>
      <c r="F401" s="442"/>
      <c r="H401" s="174"/>
      <c r="I401" s="174"/>
      <c r="J401" s="174"/>
      <c r="K401" s="174"/>
      <c r="L401" s="174"/>
      <c r="M401" s="174"/>
      <c r="N401" s="174"/>
      <c r="O401" s="174"/>
    </row>
    <row r="402" spans="1:16" ht="15" customHeight="1">
      <c r="A402" s="41"/>
      <c r="B402" s="2"/>
      <c r="C402" s="2"/>
      <c r="D402" s="2"/>
      <c r="E402" s="2"/>
      <c r="F402" s="174"/>
      <c r="H402" s="174"/>
      <c r="I402" s="174"/>
      <c r="J402" s="174"/>
      <c r="K402" s="174"/>
      <c r="L402" s="174"/>
      <c r="M402" s="174"/>
      <c r="N402" s="174"/>
      <c r="O402" s="174"/>
    </row>
    <row r="403" spans="1:16" ht="15" customHeight="1">
      <c r="A403" s="445" t="s">
        <v>389</v>
      </c>
      <c r="B403" s="445"/>
      <c r="C403" s="117"/>
      <c r="D403" s="117"/>
      <c r="E403" s="117"/>
      <c r="H403" s="97"/>
      <c r="I403" s="49"/>
      <c r="J403" s="97"/>
      <c r="K403" s="97"/>
      <c r="L403" s="49"/>
      <c r="M403" s="49"/>
      <c r="N403" s="174"/>
      <c r="O403" s="174"/>
    </row>
    <row r="404" spans="1:16" ht="15" customHeight="1">
      <c r="A404" s="17"/>
      <c r="B404" s="17"/>
      <c r="C404" s="117"/>
      <c r="D404" s="117"/>
      <c r="E404" s="117"/>
      <c r="H404" s="97"/>
      <c r="I404" s="49"/>
      <c r="J404" s="97"/>
      <c r="K404" s="97"/>
      <c r="L404" s="93"/>
      <c r="M404" s="93"/>
      <c r="N404" s="174"/>
      <c r="O404" s="174"/>
    </row>
    <row r="405" spans="1:16" ht="15" customHeight="1">
      <c r="A405" s="217" t="s">
        <v>137</v>
      </c>
      <c r="B405" s="214" t="s">
        <v>138</v>
      </c>
      <c r="C405" s="215"/>
      <c r="D405" s="216"/>
      <c r="E405" s="449" t="s">
        <v>42</v>
      </c>
      <c r="F405" s="450"/>
      <c r="H405" s="174"/>
      <c r="I405" s="206"/>
      <c r="J405" s="174"/>
      <c r="K405" s="174"/>
      <c r="L405" s="174"/>
      <c r="M405" s="174"/>
      <c r="N405" s="174"/>
      <c r="O405" s="174"/>
    </row>
    <row r="406" spans="1:16" ht="15" customHeight="1">
      <c r="A406" s="284"/>
      <c r="B406" s="283"/>
      <c r="C406" s="267"/>
      <c r="D406" s="266"/>
      <c r="E406" s="451"/>
      <c r="F406" s="452"/>
      <c r="H406" s="158"/>
      <c r="I406" s="115"/>
    </row>
    <row r="407" spans="1:16" ht="15" customHeight="1">
      <c r="A407" s="386" t="s">
        <v>476</v>
      </c>
      <c r="B407" s="387" t="s">
        <v>140</v>
      </c>
      <c r="C407" s="388"/>
      <c r="D407" s="389"/>
      <c r="E407" s="453">
        <f>$F$62</f>
        <v>0</v>
      </c>
      <c r="F407" s="454"/>
      <c r="H407" s="96"/>
      <c r="I407" s="43"/>
      <c r="P407" s="103"/>
    </row>
    <row r="408" spans="1:16" ht="15" customHeight="1">
      <c r="A408" s="386" t="s">
        <v>477</v>
      </c>
      <c r="B408" s="387" t="s">
        <v>43</v>
      </c>
      <c r="C408" s="388"/>
      <c r="D408" s="389"/>
      <c r="E408" s="453">
        <f>$F$115</f>
        <v>0</v>
      </c>
      <c r="F408" s="454"/>
      <c r="H408" s="265"/>
      <c r="I408" s="43"/>
    </row>
    <row r="409" spans="1:16" ht="15" customHeight="1">
      <c r="A409" s="386" t="s">
        <v>465</v>
      </c>
      <c r="B409" s="387" t="s">
        <v>64</v>
      </c>
      <c r="C409" s="388"/>
      <c r="D409" s="389"/>
      <c r="E409" s="453">
        <f>$F$165</f>
        <v>0</v>
      </c>
      <c r="F409" s="454"/>
      <c r="H409" s="110"/>
      <c r="I409" s="115"/>
    </row>
    <row r="410" spans="1:16" ht="15" customHeight="1">
      <c r="A410" s="386" t="s">
        <v>478</v>
      </c>
      <c r="B410" s="387" t="s">
        <v>146</v>
      </c>
      <c r="C410" s="388"/>
      <c r="D410" s="389"/>
      <c r="E410" s="453">
        <f>$F$220</f>
        <v>0</v>
      </c>
      <c r="F410" s="454"/>
      <c r="I410" s="115"/>
    </row>
    <row r="411" spans="1:16" ht="15" customHeight="1">
      <c r="A411" s="390" t="s">
        <v>512</v>
      </c>
      <c r="B411" s="391" t="s">
        <v>122</v>
      </c>
      <c r="C411" s="388"/>
      <c r="D411" s="389"/>
      <c r="E411" s="453">
        <f>$F$258</f>
        <v>0</v>
      </c>
      <c r="F411" s="454"/>
      <c r="I411" s="115"/>
    </row>
    <row r="412" spans="1:16" ht="15" customHeight="1">
      <c r="A412" s="390" t="s">
        <v>13</v>
      </c>
      <c r="B412" s="391" t="s">
        <v>127</v>
      </c>
      <c r="C412" s="388"/>
      <c r="D412" s="389"/>
      <c r="E412" s="453">
        <f>$F$294</f>
        <v>0</v>
      </c>
      <c r="F412" s="454"/>
      <c r="I412" s="115"/>
    </row>
    <row r="413" spans="1:16" ht="15" customHeight="1">
      <c r="A413" s="390" t="s">
        <v>16</v>
      </c>
      <c r="B413" s="391" t="s">
        <v>128</v>
      </c>
      <c r="C413" s="388"/>
      <c r="D413" s="389"/>
      <c r="E413" s="453">
        <f>$F$342</f>
        <v>0</v>
      </c>
      <c r="F413" s="454"/>
      <c r="I413" s="115"/>
    </row>
    <row r="414" spans="1:16" ht="15" customHeight="1">
      <c r="A414" s="386" t="s">
        <v>24</v>
      </c>
      <c r="B414" s="387" t="s">
        <v>130</v>
      </c>
      <c r="C414" s="388"/>
      <c r="D414" s="389"/>
      <c r="E414" s="453">
        <f>$F$381</f>
        <v>0</v>
      </c>
      <c r="F414" s="454"/>
      <c r="I414" s="115"/>
    </row>
    <row r="415" spans="1:16" ht="15" customHeight="1">
      <c r="A415" s="392" t="s">
        <v>31</v>
      </c>
      <c r="B415" s="393" t="s">
        <v>170</v>
      </c>
      <c r="C415" s="394"/>
      <c r="D415" s="395"/>
      <c r="E415" s="443">
        <f>$F$395</f>
        <v>0</v>
      </c>
      <c r="F415" s="444"/>
      <c r="I415" s="115"/>
    </row>
    <row r="416" spans="1:16" ht="15" customHeight="1">
      <c r="A416" s="396"/>
      <c r="B416" s="447" t="s">
        <v>143</v>
      </c>
      <c r="C416" s="448"/>
      <c r="D416" s="397"/>
      <c r="E416" s="455">
        <f>SUM(E407:F415)</f>
        <v>0</v>
      </c>
      <c r="F416" s="456"/>
      <c r="I416" s="115"/>
    </row>
    <row r="417" spans="1:10" ht="15" customHeight="1">
      <c r="A417" s="285"/>
      <c r="B417" s="387" t="s">
        <v>144</v>
      </c>
      <c r="C417" s="146"/>
      <c r="D417" s="147"/>
      <c r="E417" s="457">
        <f>0.05*E416</f>
        <v>0</v>
      </c>
      <c r="F417" s="458"/>
      <c r="I417" s="115"/>
    </row>
    <row r="418" spans="1:10" ht="15" customHeight="1">
      <c r="A418" s="285"/>
      <c r="B418" s="387"/>
      <c r="C418" s="146"/>
      <c r="D418" s="147"/>
      <c r="E418" s="453"/>
      <c r="F418" s="454"/>
      <c r="I418" s="115"/>
    </row>
    <row r="419" spans="1:10" ht="15" customHeight="1">
      <c r="A419" s="286"/>
      <c r="B419" s="387" t="s">
        <v>147</v>
      </c>
      <c r="C419" s="146"/>
      <c r="D419" s="147"/>
      <c r="E419" s="453">
        <f>SUM(E416:F418)</f>
        <v>0</v>
      </c>
      <c r="F419" s="454"/>
      <c r="H419" s="103"/>
      <c r="I419" s="115"/>
    </row>
    <row r="420" spans="1:10" ht="15" customHeight="1">
      <c r="A420" s="287"/>
      <c r="B420" s="398" t="s">
        <v>145</v>
      </c>
      <c r="C420" s="148"/>
      <c r="D420" s="149"/>
      <c r="E420" s="443">
        <f>0.22*E419</f>
        <v>0</v>
      </c>
      <c r="F420" s="444"/>
      <c r="H420" s="103"/>
      <c r="I420" s="103"/>
    </row>
    <row r="421" spans="1:10" ht="15" customHeight="1">
      <c r="A421" s="396"/>
      <c r="B421" s="447" t="s">
        <v>148</v>
      </c>
      <c r="C421" s="448"/>
      <c r="D421" s="397"/>
      <c r="E421" s="455">
        <f>SUM(E419:F420)</f>
        <v>0</v>
      </c>
      <c r="F421" s="456"/>
      <c r="H421" s="113"/>
    </row>
    <row r="422" spans="1:10" ht="15" customHeight="1">
      <c r="H422" s="113"/>
    </row>
    <row r="423" spans="1:10" ht="15" customHeight="1">
      <c r="H423" s="113"/>
    </row>
    <row r="424" spans="1:10" ht="15" customHeight="1">
      <c r="H424" s="113"/>
    </row>
    <row r="425" spans="1:10" ht="15" customHeight="1">
      <c r="H425" s="113"/>
      <c r="I425" s="103"/>
      <c r="J425" s="103"/>
    </row>
    <row r="426" spans="1:10" ht="15" customHeight="1">
      <c r="H426" s="113"/>
    </row>
    <row r="427" spans="1:10" ht="15" customHeight="1">
      <c r="H427" s="113"/>
    </row>
    <row r="428" spans="1:10" ht="15" customHeight="1">
      <c r="H428" s="113"/>
    </row>
    <row r="429" spans="1:10" ht="15" customHeight="1">
      <c r="H429" s="113"/>
    </row>
    <row r="430" spans="1:10" ht="15" customHeight="1">
      <c r="H430" s="113"/>
    </row>
    <row r="431" spans="1:10" ht="15" customHeight="1">
      <c r="H431" s="103"/>
    </row>
    <row r="432" spans="1:10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</sheetData>
  <mergeCells count="24">
    <mergeCell ref="B416:C416"/>
    <mergeCell ref="B421:C421"/>
    <mergeCell ref="E405:F405"/>
    <mergeCell ref="E406:F406"/>
    <mergeCell ref="E407:F407"/>
    <mergeCell ref="E408:F408"/>
    <mergeCell ref="E409:F409"/>
    <mergeCell ref="E410:F410"/>
    <mergeCell ref="E420:F420"/>
    <mergeCell ref="E421:F421"/>
    <mergeCell ref="E411:F411"/>
    <mergeCell ref="E416:F416"/>
    <mergeCell ref="E417:F417"/>
    <mergeCell ref="E418:F418"/>
    <mergeCell ref="E419:F419"/>
    <mergeCell ref="E412:F412"/>
    <mergeCell ref="A3:F3"/>
    <mergeCell ref="B297:E297"/>
    <mergeCell ref="B398:F398"/>
    <mergeCell ref="E415:F415"/>
    <mergeCell ref="A403:B403"/>
    <mergeCell ref="A401:F401"/>
    <mergeCell ref="E413:F413"/>
    <mergeCell ref="E414:F414"/>
  </mergeCells>
  <phoneticPr fontId="3" type="noConversion"/>
  <pageMargins left="0.78740157480314965" right="0.47244094488188981" top="0.98425196850393704" bottom="0.59055118110236227" header="0.78740157480314965" footer="0.39370078740157483"/>
  <pageSetup paperSize="9" orientation="portrait" horizontalDpi="4294967292" verticalDpi="4294967292" r:id="rId1"/>
  <headerFooter alignWithMargins="0">
    <oddHeader>&amp;L&amp;"Calibri,Običajno"&amp;11Objekt: Plaz na Planini pod Golico
Del objekta: SIDRANA PILOTNA STENA L = 61,60 m&amp;R&amp;"Calibri,Običajno"&amp;11st. &amp;P</oddHeader>
    <oddFooter>&amp;L&amp;"Calibri,Običajno"&amp;F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1"/>
  <sheetViews>
    <sheetView topLeftCell="A124" zoomScaleNormal="100" workbookViewId="0">
      <selection activeCell="A143" sqref="A143:XFD144"/>
    </sheetView>
  </sheetViews>
  <sheetFormatPr defaultColWidth="11" defaultRowHeight="12.75"/>
  <cols>
    <col min="1" max="1" width="5.625" customWidth="1"/>
    <col min="2" max="2" width="33.625" customWidth="1"/>
    <col min="3" max="3" width="10.625" customWidth="1"/>
    <col min="4" max="4" width="6.625" customWidth="1"/>
    <col min="5" max="5" width="10.625" customWidth="1"/>
    <col min="6" max="6" width="12" customWidth="1"/>
    <col min="7" max="7" width="5" customWidth="1"/>
    <col min="8" max="8" width="2.625" customWidth="1"/>
    <col min="9" max="9" width="29.75" customWidth="1"/>
    <col min="10" max="10" width="5.875" customWidth="1"/>
    <col min="11" max="11" width="3.375" customWidth="1"/>
    <col min="12" max="12" width="7.875" customWidth="1"/>
    <col min="13" max="13" width="5.875" customWidth="1"/>
    <col min="14" max="14" width="9" customWidth="1"/>
    <col min="15" max="15" width="6.125" customWidth="1"/>
    <col min="16" max="16" width="12.5" customWidth="1"/>
  </cols>
  <sheetData>
    <row r="1" spans="1:16" ht="15" customHeight="1"/>
    <row r="2" spans="1:16" ht="15" customHeight="1">
      <c r="A2" s="18"/>
      <c r="B2" s="18"/>
      <c r="C2" s="18"/>
      <c r="D2" s="18"/>
      <c r="E2" s="18"/>
      <c r="F2" s="18"/>
    </row>
    <row r="3" spans="1:16" ht="18.75">
      <c r="A3" s="437" t="s">
        <v>36</v>
      </c>
      <c r="B3" s="438"/>
      <c r="C3" s="438"/>
      <c r="D3" s="438"/>
      <c r="E3" s="438"/>
      <c r="F3" s="438"/>
    </row>
    <row r="4" spans="1:16" ht="15" customHeight="1">
      <c r="A4" s="460" t="s">
        <v>37</v>
      </c>
      <c r="B4" s="461"/>
      <c r="C4" s="461"/>
      <c r="D4" s="461"/>
      <c r="E4" s="461"/>
      <c r="F4" s="461"/>
    </row>
    <row r="5" spans="1:16" ht="15" customHeight="1">
      <c r="A5" s="151"/>
      <c r="B5" s="152"/>
      <c r="C5" s="152"/>
      <c r="D5" s="152"/>
      <c r="E5" s="152"/>
      <c r="F5" s="152"/>
    </row>
    <row r="6" spans="1:16" ht="15" customHeight="1" thickBot="1">
      <c r="A6" s="360" t="s">
        <v>476</v>
      </c>
      <c r="B6" s="361" t="s">
        <v>140</v>
      </c>
      <c r="C6" s="377" t="s">
        <v>50</v>
      </c>
      <c r="D6" s="377" t="s">
        <v>39</v>
      </c>
      <c r="E6" s="377" t="s">
        <v>51</v>
      </c>
      <c r="F6" s="378" t="s">
        <v>42</v>
      </c>
      <c r="I6" s="294"/>
      <c r="J6" s="294"/>
      <c r="K6" s="291"/>
      <c r="L6" s="292"/>
      <c r="M6" s="292"/>
      <c r="N6" s="292"/>
      <c r="O6" s="174"/>
      <c r="P6" s="174"/>
    </row>
    <row r="7" spans="1:16" ht="15" customHeight="1">
      <c r="A7" s="79"/>
      <c r="B7" s="41"/>
      <c r="C7" s="41"/>
      <c r="D7" s="41"/>
      <c r="E7" s="41"/>
      <c r="F7" s="41"/>
      <c r="I7" s="294"/>
      <c r="J7" s="294"/>
      <c r="K7" s="291"/>
      <c r="L7" s="292"/>
      <c r="M7" s="292"/>
      <c r="N7" s="292"/>
      <c r="O7" s="174"/>
      <c r="P7" s="174"/>
    </row>
    <row r="8" spans="1:16" ht="15" customHeight="1">
      <c r="A8" s="82" t="s">
        <v>421</v>
      </c>
      <c r="B8" s="19" t="s">
        <v>405</v>
      </c>
      <c r="C8" s="79"/>
      <c r="D8" s="79"/>
      <c r="E8" s="24"/>
      <c r="F8" s="26"/>
      <c r="I8" s="291"/>
      <c r="J8" s="291"/>
      <c r="K8" s="291"/>
      <c r="L8" s="292"/>
      <c r="M8" s="292"/>
      <c r="N8" s="292"/>
      <c r="O8" s="174"/>
      <c r="P8" s="174"/>
    </row>
    <row r="9" spans="1:16" ht="15" customHeight="1">
      <c r="A9" s="79"/>
      <c r="B9" s="19" t="s">
        <v>158</v>
      </c>
      <c r="C9" s="79"/>
      <c r="D9" s="79"/>
      <c r="E9" s="24"/>
      <c r="F9" s="26"/>
      <c r="I9" s="291"/>
      <c r="J9" s="291"/>
      <c r="K9" s="291"/>
      <c r="L9" s="292"/>
      <c r="M9" s="292"/>
      <c r="N9" s="292"/>
      <c r="O9" s="174"/>
      <c r="P9" s="174"/>
    </row>
    <row r="10" spans="1:16" ht="15" customHeight="1">
      <c r="A10" s="79"/>
      <c r="B10" s="19" t="s">
        <v>150</v>
      </c>
      <c r="C10" s="16" t="s">
        <v>72</v>
      </c>
      <c r="D10" s="83">
        <v>9</v>
      </c>
      <c r="E10" s="24"/>
      <c r="F10" s="26">
        <f>D10*E10</f>
        <v>0</v>
      </c>
      <c r="I10" s="291"/>
      <c r="J10" s="291"/>
      <c r="K10" s="291"/>
      <c r="L10" s="292"/>
      <c r="M10" s="292"/>
      <c r="N10" s="292"/>
      <c r="O10" s="174"/>
      <c r="P10" s="174"/>
    </row>
    <row r="11" spans="1:16" ht="15" customHeight="1">
      <c r="A11" s="79"/>
      <c r="B11" s="41"/>
      <c r="C11" s="41"/>
      <c r="D11" s="41"/>
      <c r="E11" s="41"/>
      <c r="F11" s="41"/>
      <c r="I11" s="291"/>
      <c r="J11" s="291"/>
      <c r="K11" s="291"/>
      <c r="L11" s="292"/>
      <c r="M11" s="292"/>
      <c r="N11" s="292"/>
      <c r="O11" s="174"/>
      <c r="P11" s="174"/>
    </row>
    <row r="12" spans="1:16" ht="15" customHeight="1">
      <c r="A12" s="82" t="s">
        <v>424</v>
      </c>
      <c r="B12" s="19" t="s">
        <v>151</v>
      </c>
      <c r="C12" s="89"/>
      <c r="D12" s="79"/>
      <c r="E12" s="24"/>
      <c r="F12" s="26"/>
      <c r="I12" s="291"/>
      <c r="J12" s="291"/>
      <c r="K12" s="291"/>
      <c r="L12" s="292"/>
      <c r="M12" s="292"/>
      <c r="N12" s="292"/>
      <c r="O12" s="174"/>
      <c r="P12" s="174"/>
    </row>
    <row r="13" spans="1:16" ht="15" customHeight="1">
      <c r="A13" s="81"/>
      <c r="B13" s="19" t="s">
        <v>154</v>
      </c>
      <c r="C13" s="79"/>
      <c r="D13" s="79"/>
      <c r="E13" s="79"/>
      <c r="F13" s="79"/>
      <c r="I13" s="291"/>
      <c r="J13" s="291"/>
      <c r="K13" s="291"/>
      <c r="L13" s="292"/>
      <c r="M13" s="292"/>
      <c r="N13" s="292"/>
      <c r="O13" s="174"/>
      <c r="P13" s="174"/>
    </row>
    <row r="14" spans="1:16" ht="15" customHeight="1">
      <c r="A14" s="82"/>
      <c r="B14" s="19" t="s">
        <v>152</v>
      </c>
      <c r="C14" s="79"/>
      <c r="D14" s="79"/>
      <c r="E14" s="79"/>
      <c r="F14" s="79"/>
      <c r="I14" s="291"/>
      <c r="J14" s="291"/>
      <c r="K14" s="291"/>
      <c r="L14" s="292"/>
      <c r="M14" s="292"/>
      <c r="N14" s="292"/>
      <c r="O14" s="174"/>
      <c r="P14" s="174"/>
    </row>
    <row r="15" spans="1:16" ht="15" customHeight="1">
      <c r="A15" s="82"/>
      <c r="B15" s="19" t="s">
        <v>155</v>
      </c>
      <c r="C15" s="79"/>
      <c r="D15" s="79"/>
      <c r="E15" s="24"/>
      <c r="F15" s="26"/>
      <c r="I15" s="291"/>
      <c r="J15" s="291"/>
      <c r="K15" s="291"/>
      <c r="L15" s="292"/>
      <c r="M15" s="292"/>
      <c r="N15" s="292"/>
      <c r="O15" s="174"/>
      <c r="P15" s="174"/>
    </row>
    <row r="16" spans="1:16" ht="15" customHeight="1">
      <c r="A16" s="82"/>
      <c r="B16" s="19" t="s">
        <v>156</v>
      </c>
      <c r="C16" s="79"/>
      <c r="D16" s="79"/>
      <c r="E16" s="24"/>
      <c r="F16" s="26"/>
      <c r="I16" s="291"/>
      <c r="J16" s="291"/>
      <c r="K16" s="291"/>
      <c r="L16" s="292"/>
      <c r="M16" s="292"/>
      <c r="N16" s="292"/>
      <c r="O16" s="174"/>
      <c r="P16" s="174"/>
    </row>
    <row r="17" spans="1:16" ht="15" customHeight="1">
      <c r="A17" s="82"/>
      <c r="B17" s="19" t="s">
        <v>153</v>
      </c>
      <c r="C17" s="79"/>
      <c r="D17" s="79"/>
      <c r="E17" s="24"/>
      <c r="F17" s="26"/>
      <c r="I17" s="291"/>
      <c r="J17" s="291"/>
      <c r="K17" s="291"/>
      <c r="L17" s="292"/>
      <c r="M17" s="292"/>
      <c r="N17" s="292"/>
      <c r="O17" s="174"/>
      <c r="P17" s="174"/>
    </row>
    <row r="18" spans="1:16" ht="15" customHeight="1">
      <c r="A18" s="79" t="s">
        <v>85</v>
      </c>
      <c r="B18" s="19" t="s">
        <v>110</v>
      </c>
      <c r="C18" s="79"/>
      <c r="D18" s="79"/>
      <c r="E18" s="24"/>
      <c r="F18" s="26"/>
      <c r="I18" s="291"/>
      <c r="J18" s="291"/>
      <c r="K18" s="291"/>
      <c r="L18" s="292"/>
      <c r="M18" s="292"/>
      <c r="N18" s="292"/>
      <c r="O18" s="174"/>
      <c r="P18" s="174"/>
    </row>
    <row r="19" spans="1:16" ht="15" customHeight="1" thickBot="1">
      <c r="A19" s="64"/>
      <c r="B19" s="85"/>
      <c r="C19" s="66"/>
      <c r="D19" s="64"/>
      <c r="E19" s="64"/>
      <c r="F19" s="64"/>
      <c r="I19" s="291"/>
      <c r="J19" s="291"/>
      <c r="K19" s="291"/>
      <c r="L19" s="292"/>
      <c r="M19" s="292"/>
      <c r="N19" s="292"/>
      <c r="O19" s="174"/>
      <c r="P19" s="174"/>
    </row>
    <row r="20" spans="1:16" ht="15" customHeight="1" thickTop="1">
      <c r="A20" s="63"/>
      <c r="B20" s="375" t="s">
        <v>143</v>
      </c>
      <c r="C20" s="79"/>
      <c r="D20" s="79"/>
      <c r="E20" s="79"/>
      <c r="F20" s="60">
        <f>SUM(F7:F19)</f>
        <v>0</v>
      </c>
      <c r="G20" s="3"/>
      <c r="I20" s="291"/>
      <c r="J20" s="291"/>
      <c r="K20" s="291"/>
      <c r="L20" s="292"/>
      <c r="M20" s="292"/>
      <c r="N20" s="292"/>
      <c r="O20" s="174"/>
      <c r="P20" s="174"/>
    </row>
    <row r="21" spans="1:16" ht="15" customHeight="1">
      <c r="A21" s="79"/>
      <c r="B21" s="19"/>
      <c r="C21" s="79"/>
      <c r="D21" s="79"/>
      <c r="E21" s="79"/>
      <c r="F21" s="79"/>
      <c r="G21" s="6"/>
      <c r="I21" s="291"/>
      <c r="J21" s="291"/>
      <c r="K21" s="291"/>
      <c r="L21" s="292"/>
      <c r="M21" s="292"/>
      <c r="N21" s="292"/>
      <c r="O21" s="174"/>
      <c r="P21" s="226"/>
    </row>
    <row r="22" spans="1:16" ht="15" customHeight="1" thickBot="1">
      <c r="A22" s="373" t="s">
        <v>477</v>
      </c>
      <c r="B22" s="363" t="s">
        <v>130</v>
      </c>
      <c r="C22" s="377" t="s">
        <v>50</v>
      </c>
      <c r="D22" s="377" t="s">
        <v>39</v>
      </c>
      <c r="E22" s="377" t="s">
        <v>51</v>
      </c>
      <c r="F22" s="378" t="s">
        <v>42</v>
      </c>
      <c r="G22" s="6"/>
      <c r="I22" s="291"/>
      <c r="J22" s="291"/>
      <c r="K22" s="291"/>
      <c r="L22" s="292"/>
      <c r="M22" s="292"/>
      <c r="N22" s="292"/>
      <c r="O22" s="174"/>
      <c r="P22" s="174"/>
    </row>
    <row r="23" spans="1:16" ht="15" customHeight="1">
      <c r="A23" s="169"/>
      <c r="B23" s="49"/>
      <c r="C23" s="46"/>
      <c r="D23" s="46"/>
      <c r="E23" s="48"/>
      <c r="F23" s="48"/>
      <c r="G23" s="6"/>
      <c r="I23" s="291"/>
      <c r="J23" s="291"/>
      <c r="K23" s="291"/>
      <c r="L23" s="292"/>
      <c r="M23" s="292"/>
      <c r="N23" s="292"/>
      <c r="O23" s="174"/>
      <c r="P23" s="174"/>
    </row>
    <row r="24" spans="1:16" ht="15" customHeight="1">
      <c r="A24" s="52" t="s">
        <v>115</v>
      </c>
      <c r="B24" s="43" t="s">
        <v>373</v>
      </c>
      <c r="C24" s="46"/>
      <c r="D24" s="46"/>
      <c r="E24" s="48"/>
      <c r="F24" s="48"/>
      <c r="G24" s="6"/>
      <c r="I24" s="291"/>
      <c r="J24" s="291"/>
      <c r="K24" s="291"/>
      <c r="L24" s="292"/>
      <c r="M24" s="292"/>
      <c r="N24" s="292"/>
      <c r="O24" s="174"/>
      <c r="P24" s="174"/>
    </row>
    <row r="25" spans="1:16" ht="15" customHeight="1">
      <c r="A25" s="46"/>
      <c r="B25" s="48" t="s">
        <v>369</v>
      </c>
      <c r="C25" s="74"/>
      <c r="D25" s="193"/>
      <c r="G25" s="6"/>
      <c r="I25" s="291"/>
      <c r="J25" s="291"/>
      <c r="K25" s="291"/>
      <c r="L25" s="292"/>
      <c r="M25" s="292"/>
      <c r="N25" s="292"/>
      <c r="O25" s="174"/>
      <c r="P25" s="174"/>
    </row>
    <row r="26" spans="1:16" ht="15" customHeight="1">
      <c r="A26" s="46"/>
      <c r="B26" s="48" t="s">
        <v>370</v>
      </c>
      <c r="G26" s="6"/>
      <c r="I26" s="291"/>
      <c r="J26" s="291"/>
      <c r="K26" s="291"/>
      <c r="L26" s="292"/>
      <c r="M26" s="292"/>
      <c r="N26" s="292"/>
      <c r="O26" s="174"/>
      <c r="P26" s="174"/>
    </row>
    <row r="27" spans="1:16" ht="15" customHeight="1">
      <c r="A27" s="46"/>
      <c r="B27" s="48" t="s">
        <v>372</v>
      </c>
      <c r="C27" s="44"/>
      <c r="D27" s="94"/>
      <c r="E27" s="93"/>
      <c r="F27" s="45"/>
      <c r="G27" s="6"/>
      <c r="I27" s="291"/>
      <c r="J27" s="291"/>
      <c r="K27" s="291"/>
      <c r="L27" s="292"/>
      <c r="M27" s="292"/>
      <c r="N27" s="292"/>
      <c r="O27" s="174"/>
      <c r="P27" s="174"/>
    </row>
    <row r="28" spans="1:16" ht="17.25">
      <c r="A28" s="46"/>
      <c r="B28" s="48" t="s">
        <v>371</v>
      </c>
      <c r="C28" s="44" t="s">
        <v>52</v>
      </c>
      <c r="D28" s="94">
        <v>39.799999999999997</v>
      </c>
      <c r="E28" s="93"/>
      <c r="F28" s="45">
        <f>D28*E28</f>
        <v>0</v>
      </c>
      <c r="G28" s="7"/>
      <c r="I28" s="291"/>
      <c r="J28" s="291"/>
      <c r="K28" s="291"/>
      <c r="L28" s="292"/>
      <c r="M28" s="292"/>
      <c r="N28" s="292"/>
      <c r="O28" s="174"/>
      <c r="P28" s="174"/>
    </row>
    <row r="29" spans="1:16" ht="15" customHeight="1">
      <c r="A29" s="46"/>
      <c r="B29" s="48"/>
      <c r="C29" s="46"/>
      <c r="D29" s="170"/>
      <c r="E29" s="99"/>
      <c r="F29" s="48"/>
      <c r="G29" s="7"/>
      <c r="H29" s="42"/>
      <c r="I29" s="294"/>
      <c r="J29" s="294"/>
      <c r="K29" s="291"/>
      <c r="L29" s="292"/>
      <c r="M29" s="292"/>
      <c r="N29" s="292"/>
      <c r="O29" s="174"/>
      <c r="P29" s="174"/>
    </row>
    <row r="30" spans="1:16" ht="15" customHeight="1">
      <c r="A30" s="118" t="s">
        <v>116</v>
      </c>
      <c r="B30" s="48" t="s">
        <v>374</v>
      </c>
      <c r="C30" s="46"/>
      <c r="D30" s="170"/>
      <c r="E30" s="48"/>
      <c r="F30" s="48"/>
      <c r="G30" s="7"/>
      <c r="H30" s="42"/>
      <c r="I30" s="294"/>
      <c r="J30" s="291"/>
      <c r="K30" s="291"/>
      <c r="L30" s="292"/>
      <c r="M30" s="292"/>
      <c r="N30" s="292"/>
      <c r="O30" s="174"/>
      <c r="P30" s="174"/>
    </row>
    <row r="31" spans="1:16" ht="15" customHeight="1">
      <c r="A31" s="43"/>
      <c r="B31" s="43" t="s">
        <v>375</v>
      </c>
      <c r="G31" s="7"/>
      <c r="H31" s="42"/>
      <c r="I31" s="294"/>
      <c r="J31" s="291"/>
      <c r="K31" s="291"/>
      <c r="L31" s="292"/>
      <c r="M31" s="292"/>
      <c r="N31" s="292"/>
      <c r="O31" s="174"/>
      <c r="P31" s="174"/>
    </row>
    <row r="32" spans="1:16" ht="15" customHeight="1">
      <c r="A32" s="43"/>
      <c r="B32" s="48" t="s">
        <v>370</v>
      </c>
      <c r="C32" s="44"/>
      <c r="D32" s="94"/>
      <c r="E32" s="93"/>
      <c r="F32" s="93"/>
      <c r="G32" s="7"/>
      <c r="H32" s="42"/>
      <c r="I32" s="294"/>
      <c r="J32" s="294"/>
      <c r="K32" s="291"/>
      <c r="L32" s="292"/>
      <c r="M32" s="292"/>
      <c r="N32" s="292"/>
      <c r="O32" s="174"/>
      <c r="P32" s="174"/>
    </row>
    <row r="33" spans="1:16" ht="15" customHeight="1">
      <c r="A33" s="43"/>
      <c r="B33" s="48" t="s">
        <v>372</v>
      </c>
      <c r="C33" s="44"/>
      <c r="D33" s="94"/>
      <c r="E33" s="93"/>
      <c r="F33" s="93"/>
      <c r="G33" s="7"/>
      <c r="H33" s="42"/>
      <c r="I33" s="294"/>
      <c r="J33" s="294"/>
      <c r="K33" s="291"/>
      <c r="L33" s="292"/>
      <c r="M33" s="292"/>
      <c r="N33" s="292"/>
      <c r="O33" s="174"/>
      <c r="P33" s="174"/>
    </row>
    <row r="34" spans="1:16" ht="17.25">
      <c r="A34" s="43"/>
      <c r="B34" s="48" t="s">
        <v>371</v>
      </c>
      <c r="C34" s="44" t="s">
        <v>52</v>
      </c>
      <c r="D34" s="94">
        <v>192.7</v>
      </c>
      <c r="E34" s="93"/>
      <c r="F34" s="93">
        <f>D34*E34</f>
        <v>0</v>
      </c>
      <c r="G34" s="7"/>
      <c r="H34" s="42"/>
      <c r="I34" s="291"/>
      <c r="J34" s="291"/>
      <c r="K34" s="291"/>
      <c r="L34" s="292"/>
      <c r="M34" s="292"/>
      <c r="N34" s="292"/>
      <c r="O34" s="174"/>
      <c r="P34" s="174"/>
    </row>
    <row r="35" spans="1:16" ht="15" customHeight="1">
      <c r="A35" s="43"/>
      <c r="B35" s="48"/>
      <c r="C35" s="44"/>
      <c r="D35" s="94"/>
      <c r="E35" s="93"/>
      <c r="F35" s="93"/>
      <c r="G35" s="7"/>
      <c r="I35" s="291"/>
      <c r="J35" s="291"/>
      <c r="K35" s="291"/>
      <c r="L35" s="292"/>
      <c r="M35" s="292"/>
      <c r="N35" s="292"/>
      <c r="O35" s="174"/>
      <c r="P35" s="174"/>
    </row>
    <row r="36" spans="1:16" ht="15" customHeight="1">
      <c r="A36" s="118" t="s">
        <v>245</v>
      </c>
      <c r="B36" s="48" t="s">
        <v>374</v>
      </c>
      <c r="C36" s="46"/>
      <c r="D36" s="170"/>
      <c r="E36" s="48"/>
      <c r="F36" s="48"/>
      <c r="G36" s="7"/>
      <c r="I36" s="291"/>
      <c r="J36" s="291"/>
      <c r="K36" s="291"/>
      <c r="L36" s="292"/>
      <c r="M36" s="292"/>
      <c r="N36" s="292"/>
      <c r="O36" s="174"/>
      <c r="P36" s="174"/>
    </row>
    <row r="37" spans="1:16" ht="15" customHeight="1">
      <c r="A37" s="43"/>
      <c r="B37" s="43" t="s">
        <v>375</v>
      </c>
      <c r="G37" s="7"/>
      <c r="I37" s="291"/>
      <c r="J37" s="291"/>
      <c r="K37" s="291"/>
      <c r="L37" s="292"/>
      <c r="M37" s="292"/>
      <c r="N37" s="292"/>
      <c r="O37" s="174"/>
      <c r="P37" s="226"/>
    </row>
    <row r="38" spans="1:16" ht="15" customHeight="1">
      <c r="A38" s="43"/>
      <c r="B38" s="48" t="s">
        <v>406</v>
      </c>
      <c r="C38" s="44"/>
      <c r="D38" s="94"/>
      <c r="E38" s="93"/>
      <c r="F38" s="93"/>
      <c r="G38" s="7"/>
      <c r="I38" s="291"/>
      <c r="J38" s="291"/>
      <c r="K38" s="291"/>
      <c r="L38" s="292"/>
      <c r="M38" s="292"/>
      <c r="N38" s="292"/>
      <c r="O38" s="174"/>
      <c r="P38" s="174"/>
    </row>
    <row r="39" spans="1:16" ht="17.25">
      <c r="A39" s="43"/>
      <c r="B39" s="48" t="s">
        <v>408</v>
      </c>
      <c r="C39" s="44" t="s">
        <v>52</v>
      </c>
      <c r="D39" s="94">
        <v>58.7</v>
      </c>
      <c r="E39" s="93"/>
      <c r="F39" s="93">
        <f>D39*E39</f>
        <v>0</v>
      </c>
      <c r="G39" s="7"/>
      <c r="I39" s="291"/>
      <c r="J39" s="291"/>
      <c r="K39" s="291"/>
      <c r="L39" s="292"/>
      <c r="M39" s="292"/>
      <c r="N39" s="292"/>
      <c r="O39" s="174"/>
      <c r="P39" s="174"/>
    </row>
    <row r="40" spans="1:16" ht="15" customHeight="1">
      <c r="A40" s="43"/>
      <c r="B40" s="288" t="s">
        <v>407</v>
      </c>
      <c r="C40" s="44"/>
      <c r="D40" s="94"/>
      <c r="E40" s="93"/>
      <c r="F40" s="93"/>
      <c r="G40" s="7"/>
      <c r="I40" s="291"/>
      <c r="J40" s="291"/>
      <c r="K40" s="291"/>
      <c r="L40" s="292"/>
      <c r="M40" s="292"/>
      <c r="N40" s="292"/>
      <c r="O40" s="174"/>
      <c r="P40" s="174"/>
    </row>
    <row r="41" spans="1:16" ht="15" customHeight="1">
      <c r="A41" s="43"/>
      <c r="B41" s="43"/>
      <c r="C41" s="44"/>
      <c r="D41" s="94"/>
      <c r="E41" s="93"/>
      <c r="F41" s="45"/>
      <c r="G41" s="7"/>
      <c r="I41" s="291"/>
      <c r="J41" s="291"/>
      <c r="K41" s="291"/>
      <c r="L41" s="292"/>
      <c r="M41" s="292"/>
      <c r="N41" s="292"/>
      <c r="O41" s="174"/>
      <c r="P41" s="174"/>
    </row>
    <row r="42" spans="1:16" ht="15" customHeight="1">
      <c r="A42" s="52" t="s">
        <v>456</v>
      </c>
      <c r="B42" s="43" t="s">
        <v>186</v>
      </c>
      <c r="C42" s="44"/>
      <c r="D42" s="94"/>
      <c r="E42" s="93"/>
      <c r="F42" s="45"/>
      <c r="G42" s="7"/>
      <c r="H42" s="9"/>
      <c r="I42" s="291"/>
      <c r="J42" s="291"/>
      <c r="K42" s="291"/>
      <c r="L42" s="292"/>
      <c r="M42" s="292"/>
      <c r="N42" s="292"/>
      <c r="O42" s="174"/>
      <c r="P42" s="174"/>
    </row>
    <row r="43" spans="1:16" ht="15" customHeight="1">
      <c r="A43" s="43"/>
      <c r="B43" s="43" t="s">
        <v>187</v>
      </c>
      <c r="C43" s="44"/>
      <c r="D43" s="94"/>
      <c r="E43" s="93"/>
      <c r="F43" s="45"/>
      <c r="G43" s="7"/>
      <c r="H43" s="9"/>
      <c r="I43" s="291"/>
      <c r="J43" s="291"/>
      <c r="K43" s="291"/>
      <c r="L43" s="292"/>
      <c r="M43" s="292"/>
      <c r="N43" s="292"/>
      <c r="O43" s="174"/>
      <c r="P43" s="226"/>
    </row>
    <row r="44" spans="1:16" ht="17.25">
      <c r="A44" s="43"/>
      <c r="B44" s="43" t="s">
        <v>222</v>
      </c>
      <c r="C44" s="44" t="s">
        <v>65</v>
      </c>
      <c r="D44" s="94">
        <f>57*2</f>
        <v>114</v>
      </c>
      <c r="E44" s="93"/>
      <c r="F44" s="45">
        <f>D44*E44</f>
        <v>0</v>
      </c>
      <c r="G44" s="7"/>
      <c r="H44" s="9"/>
      <c r="I44" s="291"/>
      <c r="J44" s="291"/>
      <c r="K44" s="291"/>
      <c r="L44" s="292"/>
      <c r="M44" s="292"/>
      <c r="N44" s="292"/>
      <c r="O44" s="174"/>
      <c r="P44" s="174"/>
    </row>
    <row r="45" spans="1:16" ht="15" customHeight="1">
      <c r="A45" s="43"/>
      <c r="B45" s="43"/>
      <c r="C45" s="44"/>
      <c r="D45" s="94"/>
      <c r="E45" s="93"/>
      <c r="F45" s="45"/>
      <c r="G45" s="7"/>
      <c r="H45" s="9"/>
      <c r="I45" s="291"/>
      <c r="J45" s="291"/>
      <c r="K45" s="291"/>
      <c r="L45" s="292"/>
      <c r="M45" s="292"/>
      <c r="N45" s="292"/>
      <c r="O45" s="174"/>
      <c r="P45" s="174"/>
    </row>
    <row r="46" spans="1:16" ht="15" customHeight="1">
      <c r="A46" s="379" t="s">
        <v>458</v>
      </c>
      <c r="B46" s="48" t="s">
        <v>182</v>
      </c>
      <c r="C46" s="44"/>
      <c r="D46" s="94"/>
      <c r="E46" s="93"/>
      <c r="F46" s="45"/>
      <c r="G46" s="8"/>
      <c r="H46" s="9"/>
      <c r="I46" s="291"/>
      <c r="J46" s="291"/>
      <c r="K46" s="291"/>
      <c r="L46" s="292"/>
      <c r="M46" s="292"/>
      <c r="N46" s="292"/>
      <c r="O46" s="174"/>
      <c r="P46" s="174"/>
    </row>
    <row r="47" spans="1:16" ht="15" customHeight="1">
      <c r="A47" s="46"/>
      <c r="B47" s="48" t="s">
        <v>183</v>
      </c>
      <c r="C47" s="44"/>
      <c r="D47" s="94"/>
      <c r="E47" s="93"/>
      <c r="F47" s="45"/>
      <c r="G47" s="5"/>
      <c r="H47" s="9"/>
      <c r="I47" s="291"/>
      <c r="J47" s="291"/>
      <c r="K47" s="291"/>
      <c r="L47" s="292"/>
      <c r="M47" s="292"/>
      <c r="N47" s="292"/>
      <c r="O47" s="174"/>
      <c r="P47" s="226"/>
    </row>
    <row r="48" spans="1:16" ht="15" customHeight="1">
      <c r="A48" s="46"/>
      <c r="B48" s="48" t="s">
        <v>184</v>
      </c>
      <c r="C48" s="44"/>
      <c r="D48" s="94"/>
      <c r="E48" s="93"/>
      <c r="F48" s="45"/>
      <c r="G48" s="5"/>
      <c r="H48" s="9"/>
      <c r="I48" s="291"/>
      <c r="J48" s="291"/>
      <c r="K48" s="291"/>
      <c r="L48" s="292"/>
      <c r="M48" s="292"/>
      <c r="N48" s="292"/>
      <c r="O48" s="174"/>
      <c r="P48" s="174"/>
    </row>
    <row r="49" spans="1:16" ht="15" customHeight="1">
      <c r="A49" s="118"/>
      <c r="B49" s="48" t="s">
        <v>185</v>
      </c>
      <c r="C49" s="44" t="s">
        <v>52</v>
      </c>
      <c r="D49" s="94">
        <v>58.7</v>
      </c>
      <c r="E49" s="93"/>
      <c r="F49" s="45">
        <f>D49*E49</f>
        <v>0</v>
      </c>
      <c r="G49" s="37"/>
      <c r="H49" s="9"/>
      <c r="I49" s="291"/>
      <c r="J49" s="291"/>
      <c r="K49" s="291"/>
      <c r="L49" s="292"/>
      <c r="M49" s="292"/>
      <c r="N49" s="292"/>
      <c r="O49" s="174"/>
      <c r="P49" s="174"/>
    </row>
    <row r="50" spans="1:16" ht="15">
      <c r="A50" s="118"/>
      <c r="B50" s="48"/>
      <c r="G50" s="37"/>
      <c r="H50" s="9"/>
      <c r="I50" s="291"/>
      <c r="J50" s="291"/>
      <c r="K50" s="291"/>
      <c r="L50" s="292"/>
      <c r="M50" s="292"/>
      <c r="N50" s="292"/>
      <c r="O50" s="174"/>
      <c r="P50" s="174"/>
    </row>
    <row r="51" spans="1:16" ht="15" customHeight="1">
      <c r="A51" s="118" t="s">
        <v>459</v>
      </c>
      <c r="B51" s="48" t="s">
        <v>376</v>
      </c>
      <c r="C51" s="46"/>
      <c r="D51" s="176"/>
      <c r="E51" s="48"/>
      <c r="F51" s="48"/>
      <c r="G51" s="37"/>
      <c r="I51" s="291"/>
      <c r="J51" s="291"/>
      <c r="K51" s="291"/>
      <c r="L51" s="292"/>
      <c r="M51" s="292"/>
      <c r="N51" s="292"/>
      <c r="O51" s="174"/>
      <c r="P51" s="174"/>
    </row>
    <row r="52" spans="1:16" ht="15" customHeight="1">
      <c r="A52" s="46"/>
      <c r="B52" s="48" t="s">
        <v>377</v>
      </c>
      <c r="C52" s="46"/>
      <c r="D52" s="176"/>
      <c r="E52" s="48"/>
      <c r="F52" s="48"/>
      <c r="G52" s="37"/>
      <c r="I52" s="291"/>
      <c r="J52" s="291"/>
      <c r="K52" s="291"/>
      <c r="L52" s="292"/>
      <c r="M52" s="292"/>
      <c r="N52" s="292"/>
      <c r="O52" s="174"/>
      <c r="P52" s="226"/>
    </row>
    <row r="53" spans="1:16" ht="15" customHeight="1">
      <c r="A53" s="48"/>
      <c r="B53" s="48" t="s">
        <v>378</v>
      </c>
      <c r="C53" s="44" t="s">
        <v>65</v>
      </c>
      <c r="D53" s="132">
        <v>93</v>
      </c>
      <c r="E53" s="45"/>
      <c r="F53" s="45">
        <f>D53*E53</f>
        <v>0</v>
      </c>
      <c r="G53" s="37"/>
      <c r="I53" s="291"/>
      <c r="J53" s="291"/>
      <c r="K53" s="291"/>
      <c r="L53" s="292"/>
      <c r="M53" s="292"/>
      <c r="N53" s="292"/>
      <c r="O53" s="174"/>
      <c r="P53" s="174"/>
    </row>
    <row r="54" spans="1:16" ht="15.75" thickBot="1">
      <c r="A54" s="104"/>
      <c r="B54" s="75"/>
      <c r="C54" s="102"/>
      <c r="D54" s="102"/>
      <c r="E54" s="102"/>
      <c r="F54" s="102"/>
      <c r="G54" s="32"/>
      <c r="I54" s="291"/>
      <c r="J54" s="291"/>
      <c r="K54" s="291"/>
      <c r="L54" s="292"/>
      <c r="M54" s="292"/>
      <c r="N54" s="292"/>
      <c r="O54" s="174"/>
      <c r="P54" s="174"/>
    </row>
    <row r="55" spans="1:16" ht="15" customHeight="1" thickTop="1">
      <c r="A55" s="63"/>
      <c r="B55" s="375" t="s">
        <v>143</v>
      </c>
      <c r="C55" s="63"/>
      <c r="D55" s="63"/>
      <c r="E55" s="59"/>
      <c r="F55" s="60">
        <f>SUM(F27:F53)</f>
        <v>0</v>
      </c>
      <c r="G55" s="32"/>
      <c r="I55" s="291"/>
      <c r="J55" s="291"/>
      <c r="K55" s="291"/>
      <c r="L55" s="292"/>
      <c r="M55" s="292"/>
      <c r="N55" s="292"/>
      <c r="O55" s="174"/>
      <c r="P55" s="174"/>
    </row>
    <row r="56" spans="1:16" ht="15" customHeight="1">
      <c r="A56" s="16"/>
      <c r="B56" s="23"/>
      <c r="C56" s="16"/>
      <c r="D56" s="16"/>
      <c r="E56" s="24"/>
      <c r="F56" s="26"/>
      <c r="G56" s="32"/>
      <c r="I56" s="291"/>
      <c r="J56" s="291"/>
      <c r="K56" s="291"/>
      <c r="L56" s="292"/>
      <c r="M56" s="292"/>
      <c r="N56" s="292"/>
      <c r="O56" s="174"/>
      <c r="P56" s="226"/>
    </row>
    <row r="57" spans="1:16" ht="15" customHeight="1" thickBot="1">
      <c r="A57" s="362" t="s">
        <v>465</v>
      </c>
      <c r="B57" s="363" t="s">
        <v>142</v>
      </c>
      <c r="C57" s="377" t="s">
        <v>50</v>
      </c>
      <c r="D57" s="377" t="s">
        <v>39</v>
      </c>
      <c r="E57" s="377" t="s">
        <v>51</v>
      </c>
      <c r="F57" s="378" t="s">
        <v>42</v>
      </c>
      <c r="G57" s="55"/>
      <c r="I57" s="291"/>
      <c r="J57" s="291"/>
      <c r="K57" s="291"/>
      <c r="L57" s="292"/>
      <c r="M57" s="292"/>
      <c r="N57" s="292"/>
      <c r="O57" s="174"/>
      <c r="P57" s="174"/>
    </row>
    <row r="58" spans="1:16" ht="15" customHeight="1">
      <c r="A58" s="20"/>
      <c r="B58" s="17"/>
      <c r="C58" s="16"/>
      <c r="D58" s="16"/>
      <c r="E58" s="21"/>
      <c r="F58" s="22"/>
      <c r="G58" s="55"/>
      <c r="I58" s="291"/>
      <c r="J58" s="291"/>
      <c r="K58" s="291"/>
      <c r="L58" s="292"/>
      <c r="M58" s="292"/>
      <c r="N58" s="292"/>
      <c r="O58" s="174"/>
      <c r="P58" s="174"/>
    </row>
    <row r="59" spans="1:16" ht="15" customHeight="1">
      <c r="A59" s="20" t="s">
        <v>162</v>
      </c>
      <c r="B59" s="23" t="s">
        <v>188</v>
      </c>
      <c r="C59" s="16"/>
      <c r="D59" s="16"/>
      <c r="E59" s="21"/>
      <c r="F59" s="24"/>
      <c r="G59" s="18"/>
      <c r="I59" s="291"/>
      <c r="J59" s="291"/>
      <c r="K59" s="291"/>
      <c r="L59" s="292"/>
      <c r="M59" s="292"/>
      <c r="N59" s="292"/>
      <c r="O59" s="174"/>
      <c r="P59" s="174"/>
    </row>
    <row r="60" spans="1:16" ht="15" customHeight="1">
      <c r="A60" s="69"/>
      <c r="B60" s="49" t="s">
        <v>189</v>
      </c>
      <c r="C60" s="44"/>
      <c r="D60" s="44"/>
      <c r="E60" s="44"/>
      <c r="F60" s="45"/>
      <c r="G60" s="18"/>
      <c r="I60" s="291"/>
      <c r="J60" s="291"/>
      <c r="K60" s="291"/>
      <c r="L60" s="292"/>
      <c r="M60" s="292"/>
      <c r="N60" s="292"/>
      <c r="O60" s="174"/>
      <c r="P60" s="174"/>
    </row>
    <row r="61" spans="1:16" ht="15" customHeight="1">
      <c r="A61" s="44"/>
      <c r="B61" s="49" t="s">
        <v>190</v>
      </c>
      <c r="C61" s="44"/>
      <c r="D61" s="46"/>
      <c r="E61" s="46"/>
      <c r="F61" s="47"/>
      <c r="G61" s="18"/>
      <c r="I61" s="291"/>
      <c r="J61" s="291"/>
      <c r="K61" s="291"/>
      <c r="L61" s="292"/>
      <c r="M61" s="292"/>
      <c r="N61" s="292"/>
      <c r="O61" s="174"/>
      <c r="P61" s="226"/>
    </row>
    <row r="62" spans="1:16" ht="15" customHeight="1">
      <c r="A62" s="52"/>
      <c r="B62" s="49" t="s">
        <v>191</v>
      </c>
      <c r="C62" s="44"/>
      <c r="D62" s="46"/>
      <c r="E62" s="48"/>
      <c r="F62" s="47"/>
      <c r="G62" s="18"/>
      <c r="I62" s="291"/>
      <c r="J62" s="291"/>
      <c r="K62" s="291"/>
      <c r="L62" s="292"/>
      <c r="M62" s="292"/>
      <c r="N62" s="292"/>
      <c r="O62" s="174"/>
      <c r="P62" s="174"/>
    </row>
    <row r="63" spans="1:16" ht="15" customHeight="1">
      <c r="A63" s="44"/>
      <c r="B63" s="49" t="s">
        <v>192</v>
      </c>
      <c r="C63" s="44"/>
      <c r="D63" s="50"/>
      <c r="E63" s="45"/>
      <c r="F63" s="45"/>
      <c r="G63" s="18"/>
      <c r="I63" s="291"/>
      <c r="J63" s="291"/>
      <c r="K63" s="291"/>
      <c r="L63" s="292"/>
      <c r="M63" s="292"/>
      <c r="N63" s="292"/>
      <c r="O63" s="174"/>
      <c r="P63" s="174"/>
    </row>
    <row r="64" spans="1:16" ht="15" customHeight="1">
      <c r="A64" s="44"/>
      <c r="B64" s="49" t="s">
        <v>409</v>
      </c>
      <c r="G64" s="18"/>
      <c r="I64" s="291"/>
      <c r="J64" s="291"/>
      <c r="K64" s="291"/>
      <c r="L64" s="292"/>
      <c r="M64" s="292"/>
      <c r="N64" s="292"/>
      <c r="O64" s="174"/>
      <c r="P64" s="174"/>
    </row>
    <row r="65" spans="1:16" ht="15" customHeight="1">
      <c r="A65" s="44"/>
      <c r="B65" s="49" t="s">
        <v>410</v>
      </c>
      <c r="G65" s="18"/>
      <c r="I65" s="291"/>
      <c r="J65" s="291"/>
      <c r="K65" s="291"/>
      <c r="L65" s="292"/>
      <c r="M65" s="292"/>
      <c r="N65" s="292"/>
      <c r="O65" s="174"/>
      <c r="P65" s="226"/>
    </row>
    <row r="66" spans="1:16" ht="15" customHeight="1">
      <c r="A66" s="69" t="s">
        <v>85</v>
      </c>
      <c r="B66" s="43" t="s">
        <v>110</v>
      </c>
      <c r="C66" s="97"/>
      <c r="D66" s="72"/>
      <c r="E66" s="93"/>
      <c r="F66" s="93"/>
      <c r="G66" s="18"/>
      <c r="I66" s="291"/>
      <c r="J66" s="291"/>
      <c r="K66" s="291"/>
      <c r="L66" s="292"/>
      <c r="M66" s="292"/>
      <c r="N66" s="292"/>
      <c r="O66" s="174"/>
      <c r="P66" s="174"/>
    </row>
    <row r="67" spans="1:16" ht="15" customHeight="1">
      <c r="A67" s="44"/>
      <c r="B67" s="49"/>
      <c r="C67" s="44"/>
      <c r="D67" s="44"/>
      <c r="E67" s="45"/>
      <c r="F67" s="45"/>
      <c r="G67" s="18"/>
      <c r="I67" s="291"/>
      <c r="J67" s="291"/>
      <c r="K67" s="291"/>
      <c r="L67" s="292"/>
      <c r="M67" s="292"/>
      <c r="N67" s="292"/>
      <c r="O67" s="174"/>
      <c r="P67" s="174"/>
    </row>
    <row r="68" spans="1:16" ht="15" customHeight="1">
      <c r="A68" s="52" t="s">
        <v>163</v>
      </c>
      <c r="B68" s="49" t="s">
        <v>193</v>
      </c>
      <c r="C68" s="44"/>
      <c r="D68" s="44"/>
      <c r="E68" s="45"/>
      <c r="F68" s="45"/>
      <c r="G68" s="18"/>
      <c r="I68" s="291"/>
      <c r="J68" s="291"/>
      <c r="K68" s="291"/>
      <c r="L68" s="292"/>
      <c r="M68" s="292"/>
      <c r="N68" s="292"/>
      <c r="O68" s="174"/>
      <c r="P68" s="174"/>
    </row>
    <row r="69" spans="1:16" ht="15" customHeight="1">
      <c r="A69" s="44"/>
      <c r="B69" s="49" t="s">
        <v>195</v>
      </c>
      <c r="C69" s="44"/>
      <c r="D69" s="44"/>
      <c r="E69" s="45"/>
      <c r="F69" s="45"/>
      <c r="G69" s="18"/>
      <c r="I69" s="291"/>
      <c r="J69" s="291"/>
      <c r="K69" s="291"/>
      <c r="L69" s="292"/>
      <c r="M69" s="292"/>
      <c r="N69" s="292"/>
      <c r="O69" s="174"/>
      <c r="P69" s="226"/>
    </row>
    <row r="70" spans="1:16" ht="15" customHeight="1">
      <c r="A70" s="44"/>
      <c r="B70" s="49" t="s">
        <v>194</v>
      </c>
      <c r="C70" s="44"/>
      <c r="D70" s="44"/>
      <c r="E70" s="45"/>
      <c r="F70" s="45"/>
      <c r="G70" s="18"/>
      <c r="I70" s="291"/>
      <c r="J70" s="291"/>
      <c r="K70" s="291"/>
      <c r="L70" s="292"/>
      <c r="M70" s="292"/>
      <c r="N70" s="292"/>
      <c r="O70" s="174"/>
      <c r="P70" s="174"/>
    </row>
    <row r="71" spans="1:16" ht="15" customHeight="1">
      <c r="B71" s="49" t="s">
        <v>411</v>
      </c>
      <c r="G71" s="199"/>
      <c r="I71" s="291"/>
      <c r="J71" s="291"/>
      <c r="K71" s="291"/>
      <c r="L71" s="292"/>
      <c r="M71" s="292"/>
      <c r="N71" s="292"/>
      <c r="O71" s="174"/>
      <c r="P71" s="174"/>
    </row>
    <row r="72" spans="1:16" ht="15" customHeight="1">
      <c r="B72" s="49" t="s">
        <v>410</v>
      </c>
      <c r="C72" s="97" t="s">
        <v>41</v>
      </c>
      <c r="D72" s="72">
        <v>57</v>
      </c>
      <c r="E72" s="45"/>
      <c r="F72" s="45">
        <f>D72*E72</f>
        <v>0</v>
      </c>
      <c r="G72" s="199"/>
      <c r="I72" s="291"/>
      <c r="J72" s="291"/>
      <c r="K72" s="291"/>
      <c r="L72" s="292"/>
      <c r="M72" s="292"/>
      <c r="N72" s="292"/>
      <c r="O72" s="174"/>
      <c r="P72" s="226"/>
    </row>
    <row r="73" spans="1:16" ht="15" customHeight="1">
      <c r="A73" s="52"/>
      <c r="B73" s="49"/>
      <c r="C73" s="96"/>
      <c r="D73" s="96"/>
      <c r="E73" s="47"/>
      <c r="F73" s="47"/>
      <c r="G73" s="18"/>
      <c r="I73" s="291"/>
      <c r="J73" s="294"/>
      <c r="K73" s="291"/>
      <c r="L73" s="292"/>
      <c r="M73" s="292"/>
      <c r="N73" s="292"/>
      <c r="O73" s="174"/>
      <c r="P73" s="174"/>
    </row>
    <row r="74" spans="1:16" ht="15" customHeight="1">
      <c r="A74" s="52" t="s">
        <v>469</v>
      </c>
      <c r="B74" s="49" t="s">
        <v>196</v>
      </c>
      <c r="C74" s="97"/>
      <c r="D74" s="97"/>
      <c r="E74" s="45"/>
      <c r="F74" s="47"/>
      <c r="G74" s="18"/>
      <c r="I74" s="294"/>
      <c r="J74" s="291"/>
      <c r="K74" s="291"/>
      <c r="L74" s="292"/>
      <c r="M74" s="292"/>
      <c r="N74" s="292"/>
      <c r="O74" s="174"/>
      <c r="P74" s="174"/>
    </row>
    <row r="75" spans="1:16" ht="15" customHeight="1">
      <c r="A75" s="44"/>
      <c r="B75" s="49" t="s">
        <v>197</v>
      </c>
      <c r="C75" s="97"/>
      <c r="D75" s="97"/>
      <c r="E75" s="45"/>
      <c r="F75" s="45"/>
      <c r="G75" s="48"/>
      <c r="H75" s="282"/>
      <c r="I75" s="294"/>
      <c r="J75" s="291"/>
      <c r="K75" s="291"/>
      <c r="L75" s="292"/>
      <c r="M75" s="292"/>
      <c r="N75" s="292"/>
      <c r="O75" s="174"/>
      <c r="P75" s="174"/>
    </row>
    <row r="76" spans="1:16" ht="15" customHeight="1">
      <c r="B76" s="49" t="s">
        <v>412</v>
      </c>
      <c r="C76" s="97"/>
      <c r="D76" s="72"/>
      <c r="E76" s="45"/>
      <c r="F76" s="45"/>
      <c r="G76" s="199"/>
      <c r="H76" s="282"/>
      <c r="I76" s="294"/>
      <c r="J76" s="294"/>
      <c r="K76" s="291"/>
      <c r="L76" s="292"/>
      <c r="M76" s="292"/>
      <c r="N76" s="292"/>
      <c r="O76" s="174"/>
      <c r="P76" s="174"/>
    </row>
    <row r="77" spans="1:16" ht="15" customHeight="1">
      <c r="B77" s="49" t="s">
        <v>414</v>
      </c>
      <c r="C77" s="97" t="s">
        <v>41</v>
      </c>
      <c r="D77" s="72">
        <v>57</v>
      </c>
      <c r="E77" s="45"/>
      <c r="F77" s="45">
        <f>D77*E77</f>
        <v>0</v>
      </c>
      <c r="G77" s="199"/>
      <c r="H77" s="282"/>
      <c r="I77" s="294"/>
      <c r="J77" s="294"/>
      <c r="K77" s="291"/>
      <c r="L77" s="292"/>
      <c r="M77" s="292"/>
      <c r="N77" s="292"/>
      <c r="O77" s="174"/>
      <c r="P77" s="174"/>
    </row>
    <row r="78" spans="1:16" ht="15" customHeight="1">
      <c r="A78" s="44"/>
      <c r="B78" s="49"/>
      <c r="C78" s="44"/>
      <c r="D78" s="44"/>
      <c r="E78" s="45"/>
      <c r="F78" s="48"/>
      <c r="G78" s="48"/>
      <c r="I78" s="294"/>
      <c r="J78" s="291"/>
      <c r="K78" s="291"/>
      <c r="L78" s="292"/>
      <c r="M78" s="292"/>
      <c r="N78" s="292"/>
      <c r="O78" s="174"/>
      <c r="P78" s="174"/>
    </row>
    <row r="79" spans="1:16" ht="15" customHeight="1">
      <c r="A79" s="52" t="s">
        <v>471</v>
      </c>
      <c r="B79" s="49" t="s">
        <v>198</v>
      </c>
      <c r="E79" s="45"/>
      <c r="F79" s="51"/>
      <c r="G79" s="48"/>
      <c r="I79" s="291"/>
      <c r="J79" s="291"/>
      <c r="K79" s="291"/>
      <c r="L79" s="292"/>
      <c r="M79" s="292"/>
      <c r="N79" s="292"/>
      <c r="O79" s="174"/>
      <c r="P79" s="226"/>
    </row>
    <row r="80" spans="1:16" ht="15" customHeight="1">
      <c r="A80" s="44"/>
      <c r="B80" s="49" t="s">
        <v>199</v>
      </c>
      <c r="C80" s="46"/>
      <c r="D80" s="46"/>
      <c r="E80" s="47"/>
      <c r="F80" s="47"/>
      <c r="G80" s="48"/>
      <c r="I80" s="291"/>
      <c r="J80" s="291"/>
      <c r="K80" s="291"/>
      <c r="L80" s="292"/>
      <c r="M80" s="292"/>
      <c r="N80" s="292"/>
      <c r="O80" s="174"/>
      <c r="P80" s="174"/>
    </row>
    <row r="81" spans="1:16" ht="15" customHeight="1">
      <c r="B81" s="49" t="s">
        <v>413</v>
      </c>
      <c r="C81" s="44" t="s">
        <v>72</v>
      </c>
      <c r="D81" s="44">
        <v>40</v>
      </c>
      <c r="E81" s="45"/>
      <c r="F81" s="45">
        <f>D81*E81</f>
        <v>0</v>
      </c>
      <c r="G81" s="200"/>
      <c r="I81" s="428"/>
      <c r="J81" s="291"/>
      <c r="K81" s="291"/>
      <c r="L81" s="292"/>
      <c r="M81" s="292"/>
      <c r="N81" s="292"/>
      <c r="O81" s="174"/>
      <c r="P81" s="174"/>
    </row>
    <row r="82" spans="1:16" ht="15" customHeight="1">
      <c r="A82" s="52"/>
      <c r="B82" s="49" t="s">
        <v>415</v>
      </c>
      <c r="C82" s="44"/>
      <c r="D82" s="53"/>
      <c r="E82" s="45"/>
      <c r="F82" s="45"/>
      <c r="G82" s="5"/>
      <c r="H82" s="205"/>
      <c r="I82" s="428"/>
      <c r="J82" s="291"/>
      <c r="K82" s="291"/>
      <c r="L82" s="292"/>
      <c r="M82" s="292"/>
      <c r="N82" s="292"/>
      <c r="O82" s="174"/>
      <c r="P82" s="174"/>
    </row>
    <row r="83" spans="1:16" ht="15" customHeight="1">
      <c r="A83" s="52"/>
      <c r="B83" s="49"/>
      <c r="C83" s="44"/>
      <c r="D83" s="53"/>
      <c r="E83" s="45"/>
      <c r="F83" s="45"/>
      <c r="G83" s="5"/>
      <c r="I83" s="291"/>
      <c r="J83" s="291"/>
      <c r="K83" s="291"/>
      <c r="L83" s="292"/>
      <c r="M83" s="292"/>
      <c r="N83" s="292"/>
      <c r="O83" s="174"/>
      <c r="P83" s="174"/>
    </row>
    <row r="84" spans="1:16" ht="15" customHeight="1">
      <c r="A84" s="52" t="s">
        <v>473</v>
      </c>
      <c r="B84" s="49" t="s">
        <v>416</v>
      </c>
      <c r="C84" s="44"/>
      <c r="D84" s="53"/>
      <c r="E84" s="45"/>
      <c r="F84" s="45"/>
      <c r="G84" s="5"/>
      <c r="H84" s="158"/>
      <c r="I84" s="291"/>
      <c r="J84" s="291"/>
      <c r="K84" s="291"/>
      <c r="L84" s="292"/>
      <c r="M84" s="292"/>
      <c r="N84" s="292"/>
      <c r="O84" s="174"/>
      <c r="P84" s="226"/>
    </row>
    <row r="85" spans="1:16" ht="15" customHeight="1">
      <c r="A85" s="52"/>
      <c r="B85" s="49" t="s">
        <v>417</v>
      </c>
      <c r="C85" s="44"/>
      <c r="D85" s="53"/>
      <c r="E85" s="45"/>
      <c r="F85" s="45"/>
      <c r="G85" s="5"/>
      <c r="H85" s="158"/>
      <c r="I85" s="291"/>
      <c r="J85" s="291"/>
      <c r="K85" s="291"/>
      <c r="L85" s="292"/>
      <c r="M85" s="292"/>
      <c r="N85" s="292"/>
      <c r="O85" s="174"/>
      <c r="P85" s="174"/>
    </row>
    <row r="86" spans="1:16" ht="15" customHeight="1">
      <c r="A86" s="44" t="s">
        <v>85</v>
      </c>
      <c r="B86" s="49" t="s">
        <v>110</v>
      </c>
      <c r="C86" s="46"/>
      <c r="D86" s="72"/>
      <c r="E86" s="45"/>
      <c r="F86" s="45"/>
      <c r="G86" s="5"/>
      <c r="H86" s="158"/>
      <c r="I86" s="291"/>
      <c r="J86" s="291"/>
      <c r="K86" s="291"/>
      <c r="L86" s="292"/>
      <c r="M86" s="292"/>
      <c r="N86" s="292"/>
      <c r="O86" s="174"/>
      <c r="P86" s="174"/>
    </row>
    <row r="87" spans="1:16" ht="15" customHeight="1" thickBot="1">
      <c r="A87" s="57"/>
      <c r="B87" s="57"/>
      <c r="C87" s="189"/>
      <c r="D87" s="189"/>
      <c r="E87" s="57"/>
      <c r="F87" s="58"/>
      <c r="G87" s="5"/>
      <c r="H87" s="49"/>
      <c r="I87" s="291"/>
      <c r="J87" s="291"/>
      <c r="K87" s="291"/>
      <c r="L87" s="292"/>
      <c r="M87" s="292"/>
      <c r="N87" s="292"/>
      <c r="O87" s="174"/>
      <c r="P87" s="174"/>
    </row>
    <row r="88" spans="1:16" ht="15" customHeight="1" thickTop="1">
      <c r="A88" s="63"/>
      <c r="B88" s="375" t="s">
        <v>143</v>
      </c>
      <c r="C88" s="63"/>
      <c r="D88" s="63"/>
      <c r="E88" s="59"/>
      <c r="F88" s="60">
        <f>SUM(F59:F86)</f>
        <v>0</v>
      </c>
      <c r="G88" s="5"/>
      <c r="H88" s="49"/>
      <c r="I88" s="291"/>
      <c r="J88" s="291"/>
      <c r="K88" s="291"/>
      <c r="L88" s="292"/>
      <c r="M88" s="292"/>
      <c r="N88" s="292"/>
      <c r="O88" s="174"/>
      <c r="P88" s="174"/>
    </row>
    <row r="89" spans="1:16" ht="15" customHeight="1">
      <c r="A89" s="1"/>
      <c r="B89" s="1"/>
      <c r="C89" s="190"/>
      <c r="D89" s="190"/>
      <c r="E89" s="1"/>
      <c r="F89" s="1"/>
      <c r="G89" s="5"/>
      <c r="I89" s="291"/>
      <c r="J89" s="291"/>
      <c r="K89" s="291"/>
      <c r="L89" s="292"/>
      <c r="M89" s="292"/>
      <c r="N89" s="292"/>
      <c r="O89" s="174"/>
      <c r="P89" s="174"/>
    </row>
    <row r="90" spans="1:16" ht="15" customHeight="1">
      <c r="A90" s="1"/>
      <c r="B90" s="1"/>
      <c r="C90" s="190"/>
      <c r="D90" s="190"/>
      <c r="E90" s="1"/>
      <c r="F90" s="1"/>
      <c r="G90" s="5"/>
      <c r="I90" s="291"/>
      <c r="J90" s="291"/>
      <c r="K90" s="291"/>
      <c r="L90" s="292"/>
      <c r="M90" s="292"/>
      <c r="N90" s="292"/>
      <c r="O90" s="174"/>
      <c r="P90" s="226"/>
    </row>
    <row r="91" spans="1:16" ht="15" customHeight="1">
      <c r="A91" s="1"/>
      <c r="B91" s="1"/>
      <c r="C91" s="190"/>
      <c r="D91" s="190"/>
      <c r="E91" s="1"/>
      <c r="F91" s="1"/>
      <c r="G91" s="5"/>
      <c r="I91" s="291"/>
      <c r="J91" s="291"/>
      <c r="K91" s="291"/>
      <c r="L91" s="292"/>
      <c r="M91" s="292"/>
      <c r="N91" s="292"/>
      <c r="O91" s="174"/>
      <c r="P91" s="174"/>
    </row>
    <row r="92" spans="1:16" ht="15" customHeight="1">
      <c r="A92" s="1"/>
      <c r="B92" s="1"/>
      <c r="C92" s="190"/>
      <c r="D92" s="190"/>
      <c r="E92" s="1"/>
      <c r="F92" s="1"/>
      <c r="G92" s="5"/>
      <c r="I92" s="291"/>
      <c r="J92" s="291"/>
      <c r="K92" s="291"/>
      <c r="L92" s="292"/>
      <c r="M92" s="292"/>
      <c r="N92" s="292"/>
      <c r="O92" s="174"/>
      <c r="P92" s="174"/>
    </row>
    <row r="93" spans="1:16" ht="15" customHeight="1" thickBot="1">
      <c r="A93" s="362" t="s">
        <v>478</v>
      </c>
      <c r="B93" s="363" t="s">
        <v>157</v>
      </c>
      <c r="C93" s="377" t="s">
        <v>50</v>
      </c>
      <c r="D93" s="377" t="s">
        <v>39</v>
      </c>
      <c r="E93" s="377" t="s">
        <v>51</v>
      </c>
      <c r="F93" s="378" t="s">
        <v>42</v>
      </c>
      <c r="G93" s="5"/>
      <c r="I93" s="291"/>
      <c r="J93" s="291"/>
      <c r="K93" s="291"/>
      <c r="L93" s="292"/>
      <c r="M93" s="292"/>
      <c r="N93" s="292"/>
      <c r="O93" s="174"/>
      <c r="P93" s="174"/>
    </row>
    <row r="94" spans="1:16" ht="15" customHeight="1">
      <c r="A94" s="1"/>
      <c r="B94" s="167"/>
      <c r="C94" s="44"/>
      <c r="D94" s="44"/>
      <c r="E94" s="88"/>
      <c r="F94" s="88"/>
      <c r="G94" s="4"/>
      <c r="I94" s="291"/>
      <c r="J94" s="291"/>
      <c r="K94" s="291"/>
      <c r="L94" s="292"/>
      <c r="M94" s="292"/>
      <c r="N94" s="292"/>
      <c r="O94" s="174"/>
      <c r="P94" s="226"/>
    </row>
    <row r="95" spans="1:16" ht="15" customHeight="1">
      <c r="A95" s="118" t="s">
        <v>479</v>
      </c>
      <c r="B95" s="49" t="s">
        <v>418</v>
      </c>
      <c r="E95" s="45"/>
      <c r="F95" s="51"/>
      <c r="G95" s="88"/>
      <c r="I95" s="291"/>
      <c r="J95" s="291"/>
      <c r="K95" s="291"/>
      <c r="L95" s="292"/>
      <c r="M95" s="292"/>
      <c r="N95" s="292"/>
      <c r="O95" s="174"/>
      <c r="P95" s="226"/>
    </row>
    <row r="96" spans="1:16" ht="15" customHeight="1">
      <c r="A96" s="48"/>
      <c r="B96" s="49" t="s">
        <v>200</v>
      </c>
      <c r="C96" s="46"/>
      <c r="D96" s="46"/>
      <c r="E96" s="47"/>
      <c r="F96" s="47"/>
      <c r="G96" s="4"/>
      <c r="I96" s="291"/>
      <c r="J96" s="291"/>
      <c r="K96" s="291"/>
      <c r="L96" s="292"/>
      <c r="M96" s="292"/>
      <c r="N96" s="292"/>
      <c r="O96" s="174"/>
      <c r="P96" s="226"/>
    </row>
    <row r="97" spans="1:16" ht="15" customHeight="1">
      <c r="A97" s="52" t="s">
        <v>40</v>
      </c>
      <c r="B97" s="49" t="s">
        <v>201</v>
      </c>
      <c r="C97" s="44" t="s">
        <v>52</v>
      </c>
      <c r="D97" s="207">
        <v>56.6</v>
      </c>
      <c r="E97" s="45"/>
      <c r="F97" s="45">
        <f>D97*E97</f>
        <v>0</v>
      </c>
      <c r="G97" s="200"/>
      <c r="I97" s="291"/>
      <c r="J97" s="291"/>
      <c r="K97" s="291"/>
      <c r="L97" s="292"/>
      <c r="M97" s="292"/>
      <c r="N97" s="292"/>
      <c r="O97" s="174"/>
      <c r="P97" s="174"/>
    </row>
    <row r="98" spans="1:16" s="282" customFormat="1" ht="15">
      <c r="A98" s="118" t="s">
        <v>40</v>
      </c>
      <c r="B98" s="23" t="s">
        <v>202</v>
      </c>
      <c r="C98"/>
      <c r="D98"/>
      <c r="E98"/>
      <c r="F98"/>
      <c r="G98"/>
      <c r="H98"/>
      <c r="I98" s="291"/>
      <c r="J98" s="291"/>
      <c r="K98" s="291"/>
      <c r="L98" s="292"/>
      <c r="M98" s="292"/>
      <c r="N98" s="292"/>
      <c r="O98" s="429"/>
      <c r="P98" s="429"/>
    </row>
    <row r="99" spans="1:16" ht="17.25">
      <c r="A99" s="48"/>
      <c r="B99" s="23" t="s">
        <v>203</v>
      </c>
      <c r="C99" s="44" t="s">
        <v>52</v>
      </c>
      <c r="D99" s="207">
        <f>(319.8-56.6)*0.3</f>
        <v>78.959999999999994</v>
      </c>
      <c r="E99" s="45"/>
      <c r="F99" s="45">
        <f>D99*E99</f>
        <v>0</v>
      </c>
      <c r="G99" s="70"/>
      <c r="I99" s="291"/>
      <c r="J99" s="291"/>
      <c r="K99" s="291"/>
      <c r="L99" s="292"/>
      <c r="M99" s="292"/>
      <c r="N99" s="292"/>
      <c r="O99" s="174"/>
      <c r="P99" s="174"/>
    </row>
    <row r="100" spans="1:16" ht="15">
      <c r="A100" s="20"/>
      <c r="B100" s="202"/>
      <c r="C100" s="188"/>
      <c r="D100" s="160"/>
      <c r="E100" s="203"/>
      <c r="F100" s="112"/>
      <c r="G100" s="204"/>
      <c r="I100" s="291"/>
      <c r="J100" s="291"/>
      <c r="K100" s="291"/>
      <c r="L100" s="292"/>
      <c r="M100" s="292"/>
      <c r="N100" s="292"/>
      <c r="O100" s="174"/>
      <c r="P100" s="174"/>
    </row>
    <row r="101" spans="1:16" ht="15">
      <c r="A101" s="118" t="s">
        <v>481</v>
      </c>
      <c r="B101" s="49" t="s">
        <v>223</v>
      </c>
      <c r="D101" s="220"/>
      <c r="E101" s="45"/>
      <c r="F101" s="51"/>
      <c r="G101" s="200"/>
      <c r="I101" s="291"/>
      <c r="J101" s="291"/>
      <c r="K101" s="291"/>
      <c r="L101" s="292"/>
      <c r="M101" s="292"/>
      <c r="N101" s="292"/>
      <c r="O101" s="174"/>
      <c r="P101" s="226"/>
    </row>
    <row r="102" spans="1:16" ht="15" customHeight="1">
      <c r="A102" s="46"/>
      <c r="B102" s="49" t="s">
        <v>224</v>
      </c>
      <c r="D102" s="220"/>
      <c r="E102" s="45"/>
      <c r="F102" s="51"/>
      <c r="G102" s="200"/>
      <c r="I102" s="165"/>
      <c r="J102" s="291"/>
      <c r="K102" s="291"/>
      <c r="L102" s="292"/>
      <c r="M102" s="292"/>
      <c r="N102" s="292"/>
      <c r="O102" s="174"/>
      <c r="P102" s="174"/>
    </row>
    <row r="103" spans="1:16" ht="15" customHeight="1">
      <c r="A103" s="48"/>
      <c r="B103" s="49" t="s">
        <v>229</v>
      </c>
      <c r="C103" s="46"/>
      <c r="D103" s="46"/>
      <c r="E103" s="47"/>
      <c r="F103" s="47"/>
      <c r="G103" s="70"/>
      <c r="I103" s="291"/>
      <c r="J103" s="206"/>
      <c r="K103" s="291"/>
      <c r="L103" s="292"/>
      <c r="M103" s="292"/>
      <c r="N103" s="292"/>
      <c r="O103" s="174"/>
      <c r="P103" s="174"/>
    </row>
    <row r="104" spans="1:16" ht="15" customHeight="1">
      <c r="A104" s="200"/>
      <c r="B104" s="49" t="s">
        <v>225</v>
      </c>
      <c r="C104" s="46"/>
      <c r="D104" s="46"/>
      <c r="E104" s="47"/>
      <c r="F104" s="47"/>
      <c r="G104" s="70"/>
      <c r="I104" s="291"/>
      <c r="J104" s="291"/>
      <c r="K104" s="291"/>
      <c r="L104" s="292"/>
      <c r="M104" s="292"/>
      <c r="N104" s="292"/>
      <c r="O104" s="174"/>
      <c r="P104" s="174"/>
    </row>
    <row r="105" spans="1:16" ht="15" customHeight="1">
      <c r="A105" s="52"/>
      <c r="B105" s="49" t="s">
        <v>226</v>
      </c>
      <c r="C105" s="44"/>
      <c r="D105" s="207"/>
      <c r="E105" s="45"/>
      <c r="F105" s="45"/>
      <c r="G105" s="70"/>
      <c r="I105" s="291"/>
      <c r="J105" s="291"/>
      <c r="K105" s="291"/>
      <c r="L105" s="292"/>
      <c r="M105" s="292"/>
      <c r="N105" s="292"/>
      <c r="O105" s="174"/>
      <c r="P105" s="226"/>
    </row>
    <row r="106" spans="1:16" ht="15" customHeight="1">
      <c r="A106" s="48"/>
      <c r="B106" s="49" t="s">
        <v>227</v>
      </c>
      <c r="C106" s="44"/>
      <c r="D106" s="207"/>
      <c r="E106" s="45"/>
      <c r="F106" s="45"/>
      <c r="G106" s="70"/>
      <c r="I106" s="291"/>
      <c r="J106" s="291"/>
      <c r="K106" s="291"/>
      <c r="L106" s="292"/>
      <c r="M106" s="292"/>
      <c r="N106" s="292"/>
      <c r="O106" s="174"/>
      <c r="P106" s="174"/>
    </row>
    <row r="107" spans="1:16" ht="15" customHeight="1">
      <c r="A107" s="48"/>
      <c r="B107" s="49" t="s">
        <v>228</v>
      </c>
      <c r="C107" s="44"/>
      <c r="D107" s="207"/>
      <c r="E107" s="45"/>
      <c r="F107" s="45"/>
      <c r="G107" s="70"/>
      <c r="I107" s="291"/>
      <c r="J107" s="291"/>
      <c r="K107" s="291"/>
      <c r="L107" s="292"/>
      <c r="M107" s="292"/>
      <c r="N107" s="292"/>
      <c r="O107" s="174"/>
      <c r="P107" s="174"/>
    </row>
    <row r="108" spans="1:16" ht="15" customHeight="1">
      <c r="A108" s="48"/>
      <c r="B108" s="49" t="s">
        <v>419</v>
      </c>
      <c r="C108" s="44"/>
      <c r="D108" s="207"/>
      <c r="E108" s="45"/>
      <c r="F108" s="45"/>
      <c r="G108" s="70"/>
      <c r="I108" s="291"/>
      <c r="J108" s="291"/>
      <c r="K108" s="291"/>
      <c r="L108" s="292"/>
      <c r="M108" s="292"/>
      <c r="N108" s="292"/>
      <c r="O108" s="174"/>
      <c r="P108" s="174"/>
    </row>
    <row r="109" spans="1:16" ht="15" customHeight="1">
      <c r="A109" s="48"/>
      <c r="B109" s="49" t="s">
        <v>420</v>
      </c>
      <c r="C109" s="44"/>
      <c r="D109" s="207"/>
      <c r="E109" s="45"/>
      <c r="F109" s="45"/>
      <c r="G109" s="70"/>
      <c r="I109" s="291"/>
      <c r="J109" s="291"/>
      <c r="K109" s="291"/>
      <c r="L109" s="292"/>
      <c r="M109" s="292"/>
      <c r="N109" s="292"/>
      <c r="O109" s="174"/>
      <c r="P109" s="174"/>
    </row>
    <row r="110" spans="1:16" ht="15" customHeight="1">
      <c r="A110" s="48"/>
      <c r="B110" s="23" t="s">
        <v>204</v>
      </c>
      <c r="C110" s="44" t="s">
        <v>52</v>
      </c>
      <c r="D110" s="207">
        <f>(319.8-56.6)*0.7</f>
        <v>184.23999999999998</v>
      </c>
      <c r="E110" s="45"/>
      <c r="F110" s="45">
        <f>D110*E110</f>
        <v>0</v>
      </c>
      <c r="G110" s="45"/>
      <c r="I110" s="291"/>
      <c r="J110" s="291"/>
      <c r="K110" s="291"/>
      <c r="L110" s="292"/>
      <c r="M110" s="292"/>
      <c r="N110" s="292"/>
      <c r="O110" s="174"/>
      <c r="P110" s="226"/>
    </row>
    <row r="111" spans="1:16" ht="15.75" thickBot="1">
      <c r="A111" s="75"/>
      <c r="B111" s="75"/>
      <c r="C111" s="104"/>
      <c r="D111" s="104"/>
      <c r="E111" s="75"/>
      <c r="F111" s="76"/>
      <c r="G111" s="45"/>
      <c r="I111" s="291"/>
      <c r="J111" s="294"/>
      <c r="K111" s="291"/>
      <c r="L111" s="292"/>
      <c r="M111" s="292"/>
      <c r="N111" s="292"/>
      <c r="O111" s="174"/>
      <c r="P111" s="174"/>
    </row>
    <row r="112" spans="1:16" ht="15.75" thickTop="1">
      <c r="A112" s="77"/>
      <c r="B112" s="375" t="s">
        <v>143</v>
      </c>
      <c r="C112" s="77"/>
      <c r="D112" s="77"/>
      <c r="E112" s="77"/>
      <c r="F112" s="86">
        <f>SUM(F97:F111)</f>
        <v>0</v>
      </c>
      <c r="G112" s="47"/>
      <c r="I112" s="294"/>
      <c r="J112" s="291"/>
      <c r="K112" s="291"/>
      <c r="L112" s="292"/>
      <c r="M112" s="292"/>
      <c r="N112" s="292"/>
      <c r="O112" s="174"/>
      <c r="P112" s="174"/>
    </row>
    <row r="113" spans="1:16" ht="15" customHeight="1">
      <c r="A113" s="52"/>
      <c r="B113" s="49"/>
      <c r="C113" s="44"/>
      <c r="D113" s="44"/>
      <c r="E113" s="44"/>
      <c r="F113" s="45"/>
      <c r="G113" s="45"/>
      <c r="H113" s="113"/>
      <c r="I113" s="294"/>
      <c r="J113" s="291"/>
      <c r="K113" s="291"/>
      <c r="L113" s="292"/>
      <c r="M113" s="292"/>
      <c r="N113" s="292"/>
      <c r="O113" s="174"/>
      <c r="P113" s="174"/>
    </row>
    <row r="114" spans="1:16" ht="15" customHeight="1" thickBot="1">
      <c r="A114" s="373" t="s">
        <v>512</v>
      </c>
      <c r="B114" s="374" t="s">
        <v>170</v>
      </c>
      <c r="C114" s="377" t="s">
        <v>50</v>
      </c>
      <c r="D114" s="377" t="s">
        <v>39</v>
      </c>
      <c r="E114" s="377" t="s">
        <v>51</v>
      </c>
      <c r="F114" s="378" t="s">
        <v>42</v>
      </c>
      <c r="G114" s="45"/>
      <c r="H114" s="113"/>
      <c r="I114" s="294"/>
      <c r="J114" s="294"/>
      <c r="K114" s="291"/>
      <c r="L114" s="292"/>
      <c r="M114" s="292"/>
      <c r="N114" s="292"/>
      <c r="O114" s="174"/>
      <c r="P114" s="174"/>
    </row>
    <row r="115" spans="1:16" ht="15" customHeight="1">
      <c r="A115" s="63"/>
      <c r="B115" s="59"/>
      <c r="C115" s="63"/>
      <c r="D115" s="63"/>
      <c r="E115" s="60"/>
      <c r="F115" s="60"/>
      <c r="G115" s="45"/>
      <c r="H115" s="113"/>
      <c r="I115" s="294"/>
      <c r="J115" s="294"/>
      <c r="K115" s="291"/>
      <c r="L115" s="292"/>
      <c r="M115" s="292"/>
      <c r="N115" s="292"/>
      <c r="O115" s="174"/>
      <c r="P115" s="174"/>
    </row>
    <row r="116" spans="1:16" ht="15" customHeight="1">
      <c r="A116" s="82" t="s">
        <v>69</v>
      </c>
      <c r="B116" s="18" t="s">
        <v>171</v>
      </c>
      <c r="C116" s="79"/>
      <c r="D116" s="79"/>
      <c r="E116" s="175"/>
      <c r="F116" s="175"/>
      <c r="H116" s="113"/>
      <c r="I116" s="294"/>
      <c r="J116" s="291"/>
      <c r="K116" s="291"/>
      <c r="L116" s="292"/>
      <c r="M116" s="292"/>
      <c r="N116" s="292"/>
      <c r="O116" s="174"/>
      <c r="P116" s="174"/>
    </row>
    <row r="117" spans="1:16" ht="15" customHeight="1">
      <c r="A117" s="82" t="s">
        <v>40</v>
      </c>
      <c r="B117" s="18" t="s">
        <v>173</v>
      </c>
      <c r="C117" s="79" t="s">
        <v>72</v>
      </c>
      <c r="D117" s="79">
        <v>7</v>
      </c>
      <c r="E117" s="175"/>
      <c r="F117" s="93">
        <f>D117*E117</f>
        <v>0</v>
      </c>
      <c r="H117" s="113"/>
      <c r="I117" s="291"/>
      <c r="J117" s="291"/>
      <c r="K117" s="291"/>
      <c r="L117" s="292"/>
      <c r="M117" s="292"/>
      <c r="N117" s="292"/>
      <c r="O117" s="174"/>
      <c r="P117" s="174"/>
    </row>
    <row r="118" spans="1:16" ht="15" customHeight="1">
      <c r="A118" s="82" t="s">
        <v>40</v>
      </c>
      <c r="B118" s="18" t="s">
        <v>172</v>
      </c>
      <c r="C118" s="79" t="s">
        <v>174</v>
      </c>
      <c r="D118" s="79">
        <v>0.5</v>
      </c>
      <c r="E118" s="175"/>
      <c r="F118" s="93">
        <f>D118*E118</f>
        <v>0</v>
      </c>
      <c r="H118" s="113"/>
      <c r="I118" s="291"/>
      <c r="J118" s="291"/>
      <c r="K118" s="291"/>
      <c r="L118" s="292"/>
      <c r="M118" s="292"/>
      <c r="N118" s="292"/>
      <c r="O118" s="174"/>
      <c r="P118" s="226"/>
    </row>
    <row r="119" spans="1:16" ht="15" customHeight="1">
      <c r="A119" s="82" t="s">
        <v>40</v>
      </c>
      <c r="B119" s="18" t="s">
        <v>209</v>
      </c>
      <c r="C119" s="79" t="s">
        <v>175</v>
      </c>
      <c r="D119" s="79">
        <v>5</v>
      </c>
      <c r="E119" s="175"/>
      <c r="F119" s="93">
        <f>D119*E119</f>
        <v>0</v>
      </c>
      <c r="H119" s="113"/>
      <c r="I119" s="291"/>
      <c r="J119" s="291"/>
      <c r="K119" s="291"/>
      <c r="L119" s="292"/>
      <c r="M119" s="292"/>
      <c r="N119" s="292"/>
      <c r="O119" s="174"/>
      <c r="P119" s="174"/>
    </row>
    <row r="120" spans="1:16" ht="15" customHeight="1">
      <c r="A120" s="82" t="s">
        <v>40</v>
      </c>
      <c r="B120" s="18" t="s">
        <v>210</v>
      </c>
      <c r="C120" s="79" t="s">
        <v>176</v>
      </c>
      <c r="D120" s="79">
        <v>4</v>
      </c>
      <c r="E120" s="175"/>
      <c r="F120" s="175">
        <f>D120*E120</f>
        <v>0</v>
      </c>
      <c r="H120" s="113"/>
      <c r="I120" s="291"/>
      <c r="J120" s="291"/>
      <c r="K120" s="291"/>
      <c r="L120" s="292"/>
      <c r="M120" s="292"/>
      <c r="N120" s="292"/>
      <c r="O120" s="174"/>
      <c r="P120" s="174"/>
    </row>
    <row r="121" spans="1:16" ht="15" customHeight="1" thickBot="1">
      <c r="A121" s="64"/>
      <c r="B121" s="177"/>
      <c r="C121" s="64"/>
      <c r="D121" s="64"/>
      <c r="E121" s="67"/>
      <c r="F121" s="67"/>
      <c r="G121" s="114"/>
      <c r="H121" s="113"/>
      <c r="I121" s="291"/>
      <c r="J121" s="291"/>
      <c r="K121" s="291"/>
      <c r="L121" s="292"/>
      <c r="M121" s="292"/>
      <c r="N121" s="292"/>
      <c r="O121" s="174"/>
      <c r="P121" s="174"/>
    </row>
    <row r="122" spans="1:16" ht="15" customHeight="1" thickTop="1">
      <c r="A122" s="63"/>
      <c r="B122" s="59" t="s">
        <v>68</v>
      </c>
      <c r="C122" s="63"/>
      <c r="D122" s="63"/>
      <c r="E122" s="60"/>
      <c r="F122" s="60">
        <f>SUM(F117:F121)</f>
        <v>0</v>
      </c>
      <c r="G122" s="113"/>
      <c r="H122" s="113"/>
      <c r="I122" s="291"/>
      <c r="J122" s="291"/>
      <c r="K122" s="291"/>
      <c r="L122" s="292"/>
      <c r="M122" s="292"/>
      <c r="N122" s="292"/>
      <c r="O122" s="174"/>
      <c r="P122" s="226"/>
    </row>
    <row r="123" spans="1:16" ht="15" customHeight="1">
      <c r="G123" s="114"/>
      <c r="H123" s="103"/>
      <c r="I123" s="291"/>
      <c r="J123" s="291"/>
      <c r="K123" s="291"/>
      <c r="L123" s="292"/>
      <c r="M123" s="292"/>
      <c r="N123" s="292"/>
      <c r="O123" s="174"/>
      <c r="P123" s="174"/>
    </row>
    <row r="124" spans="1:16" ht="15" customHeight="1">
      <c r="A124" s="178"/>
      <c r="B124" s="255" t="s">
        <v>270</v>
      </c>
      <c r="C124" s="179"/>
      <c r="D124" s="180"/>
      <c r="E124" s="180"/>
      <c r="F124" s="116"/>
      <c r="G124" s="113"/>
      <c r="I124" s="291"/>
      <c r="J124" s="291"/>
      <c r="K124" s="291"/>
      <c r="L124" s="292"/>
      <c r="M124" s="292"/>
      <c r="N124" s="292"/>
      <c r="O124" s="174"/>
      <c r="P124" s="174"/>
    </row>
    <row r="125" spans="1:16" ht="15" customHeight="1">
      <c r="A125" s="181"/>
      <c r="B125" s="441" t="s">
        <v>403</v>
      </c>
      <c r="C125" s="442"/>
      <c r="D125" s="442"/>
      <c r="E125" s="442"/>
      <c r="F125" s="442"/>
      <c r="G125" s="114"/>
      <c r="I125" s="291"/>
      <c r="J125" s="291"/>
      <c r="K125" s="291"/>
      <c r="L125" s="292"/>
      <c r="M125" s="292"/>
      <c r="N125" s="292"/>
      <c r="O125" s="174"/>
      <c r="P125" s="174"/>
    </row>
    <row r="126" spans="1:16" ht="15" customHeight="1">
      <c r="A126" s="182"/>
      <c r="B126" s="256" t="s">
        <v>404</v>
      </c>
      <c r="C126" s="194"/>
      <c r="D126" s="195"/>
      <c r="E126" s="185"/>
      <c r="F126" s="116"/>
      <c r="G126" s="114"/>
      <c r="I126" s="291"/>
      <c r="J126" s="291"/>
      <c r="K126" s="291"/>
      <c r="L126" s="292"/>
      <c r="M126" s="292"/>
      <c r="N126" s="292"/>
      <c r="O126" s="174"/>
      <c r="P126" s="174"/>
    </row>
    <row r="127" spans="1:16" ht="15" customHeight="1">
      <c r="A127" s="182"/>
      <c r="B127" s="256"/>
      <c r="C127" s="194"/>
      <c r="D127" s="195"/>
      <c r="E127" s="185"/>
      <c r="F127" s="116"/>
      <c r="I127" s="291"/>
      <c r="J127" s="291"/>
      <c r="K127" s="291"/>
      <c r="L127" s="292"/>
      <c r="M127" s="292"/>
      <c r="N127" s="292"/>
      <c r="O127" s="174"/>
      <c r="P127" s="174"/>
    </row>
    <row r="128" spans="1:16" ht="15" customHeight="1">
      <c r="A128" s="182"/>
      <c r="B128" s="256"/>
      <c r="C128" s="194"/>
      <c r="D128" s="195"/>
      <c r="E128" s="185"/>
      <c r="F128" s="116"/>
      <c r="I128" s="291"/>
      <c r="J128" s="291"/>
      <c r="K128" s="291"/>
      <c r="L128" s="292"/>
      <c r="M128" s="292"/>
      <c r="N128" s="292"/>
      <c r="O128" s="174"/>
      <c r="P128" s="174"/>
    </row>
    <row r="129" spans="1:16" ht="15" customHeight="1">
      <c r="A129" s="182"/>
      <c r="B129" s="256"/>
      <c r="C129" s="194"/>
      <c r="D129" s="195"/>
      <c r="E129" s="185"/>
      <c r="F129" s="116"/>
      <c r="I129" s="294"/>
      <c r="J129" s="291"/>
      <c r="K129" s="291"/>
      <c r="L129" s="292"/>
      <c r="M129" s="292"/>
      <c r="N129" s="292"/>
      <c r="O129" s="174"/>
      <c r="P129" s="174"/>
    </row>
    <row r="130" spans="1:16" ht="15" customHeight="1">
      <c r="A130" s="186"/>
      <c r="B130" s="187"/>
      <c r="C130" s="183"/>
      <c r="D130" s="184"/>
      <c r="E130" s="185"/>
      <c r="F130" s="174"/>
      <c r="I130" s="294"/>
      <c r="J130" s="291"/>
      <c r="K130" s="291"/>
      <c r="L130" s="292"/>
      <c r="M130" s="292"/>
      <c r="N130" s="292"/>
      <c r="O130" s="174"/>
      <c r="P130" s="174"/>
    </row>
    <row r="131" spans="1:16" ht="15" customHeight="1">
      <c r="A131" s="437" t="s">
        <v>98</v>
      </c>
      <c r="B131" s="446"/>
      <c r="C131" s="446"/>
      <c r="D131" s="446"/>
      <c r="E131" s="446"/>
      <c r="F131" s="442"/>
      <c r="I131" s="294"/>
      <c r="J131" s="294"/>
      <c r="K131" s="291"/>
      <c r="L131" s="292"/>
      <c r="M131" s="292"/>
      <c r="N131" s="292"/>
      <c r="O131" s="174"/>
      <c r="P131" s="174"/>
    </row>
    <row r="132" spans="1:16" ht="15" customHeight="1">
      <c r="A132" s="459"/>
      <c r="B132" s="459"/>
      <c r="C132" s="117"/>
      <c r="D132" s="117"/>
      <c r="E132" s="117"/>
      <c r="I132" s="291"/>
      <c r="J132" s="294"/>
      <c r="K132" s="291"/>
      <c r="L132" s="292"/>
      <c r="M132" s="292"/>
      <c r="N132" s="292"/>
      <c r="O132" s="174"/>
      <c r="P132" s="174"/>
    </row>
    <row r="133" spans="1:16" ht="15" customHeight="1">
      <c r="A133" s="445" t="s">
        <v>159</v>
      </c>
      <c r="B133" s="445"/>
      <c r="C133" s="117"/>
      <c r="D133" s="117"/>
      <c r="E133" s="117"/>
      <c r="I133" s="291"/>
      <c r="J133" s="291"/>
      <c r="K133" s="291"/>
      <c r="L133" s="292"/>
      <c r="M133" s="292"/>
      <c r="N133" s="292"/>
      <c r="O133" s="174"/>
      <c r="P133" s="174"/>
    </row>
    <row r="134" spans="1:16" ht="15" customHeight="1">
      <c r="A134" s="17"/>
      <c r="B134" s="17"/>
      <c r="C134" s="117"/>
      <c r="D134" s="117"/>
      <c r="E134" s="117"/>
      <c r="I134" s="291"/>
      <c r="J134" s="291"/>
      <c r="K134" s="291"/>
      <c r="L134" s="292"/>
      <c r="M134" s="292"/>
      <c r="N134" s="292"/>
      <c r="O134" s="174"/>
      <c r="P134" s="226"/>
    </row>
    <row r="135" spans="1:16" ht="15" customHeight="1">
      <c r="A135" s="217" t="s">
        <v>137</v>
      </c>
      <c r="B135" s="214" t="s">
        <v>138</v>
      </c>
      <c r="C135" s="215"/>
      <c r="D135" s="216"/>
      <c r="E135" s="449" t="s">
        <v>42</v>
      </c>
      <c r="F135" s="450"/>
      <c r="I135" s="291"/>
      <c r="J135" s="291"/>
      <c r="K135" s="291"/>
      <c r="L135" s="292"/>
      <c r="M135" s="292"/>
      <c r="N135" s="292"/>
      <c r="O135" s="174"/>
      <c r="P135" s="174"/>
    </row>
    <row r="136" spans="1:16" ht="15" customHeight="1">
      <c r="A136" s="284"/>
      <c r="B136" s="283"/>
      <c r="C136" s="267"/>
      <c r="D136" s="266"/>
      <c r="E136" s="451"/>
      <c r="F136" s="462"/>
      <c r="I136" s="291"/>
      <c r="J136" s="291"/>
      <c r="K136" s="291"/>
      <c r="L136" s="292"/>
      <c r="M136" s="292"/>
      <c r="N136" s="292"/>
      <c r="O136" s="174"/>
      <c r="P136" s="174"/>
    </row>
    <row r="137" spans="1:16" ht="15" customHeight="1">
      <c r="A137" s="399" t="s">
        <v>476</v>
      </c>
      <c r="B137" s="400" t="s">
        <v>140</v>
      </c>
      <c r="C137" s="401"/>
      <c r="D137" s="389"/>
      <c r="E137" s="463">
        <f>$F$20</f>
        <v>0</v>
      </c>
      <c r="F137" s="464"/>
      <c r="I137" s="291"/>
      <c r="J137" s="291"/>
      <c r="K137" s="291"/>
      <c r="L137" s="292"/>
      <c r="M137" s="292"/>
      <c r="N137" s="292"/>
      <c r="O137" s="174"/>
      <c r="P137" s="226"/>
    </row>
    <row r="138" spans="1:16" ht="15" customHeight="1">
      <c r="A138" s="402" t="s">
        <v>477</v>
      </c>
      <c r="B138" s="403" t="s">
        <v>130</v>
      </c>
      <c r="C138" s="401"/>
      <c r="D138" s="389"/>
      <c r="E138" s="463">
        <f>$F$55</f>
        <v>0</v>
      </c>
      <c r="F138" s="464"/>
      <c r="I138" s="291"/>
      <c r="J138" s="291"/>
      <c r="K138" s="291"/>
      <c r="L138" s="292"/>
      <c r="M138" s="292"/>
      <c r="N138" s="292"/>
      <c r="O138" s="174"/>
      <c r="P138" s="174"/>
    </row>
    <row r="139" spans="1:16" ht="15" customHeight="1">
      <c r="A139" s="404" t="s">
        <v>465</v>
      </c>
      <c r="B139" s="405" t="s">
        <v>142</v>
      </c>
      <c r="C139" s="401"/>
      <c r="D139" s="389"/>
      <c r="E139" s="463">
        <f>$F$88</f>
        <v>0</v>
      </c>
      <c r="F139" s="464"/>
      <c r="I139" s="291"/>
      <c r="J139" s="291"/>
      <c r="K139" s="291"/>
      <c r="L139" s="292"/>
      <c r="M139" s="292"/>
      <c r="N139" s="292"/>
      <c r="O139" s="174"/>
      <c r="P139" s="174"/>
    </row>
    <row r="140" spans="1:16" ht="15" customHeight="1">
      <c r="A140" s="386" t="s">
        <v>478</v>
      </c>
      <c r="B140" s="406" t="s">
        <v>157</v>
      </c>
      <c r="C140" s="388"/>
      <c r="D140" s="389"/>
      <c r="E140" s="463">
        <f>$F$112</f>
        <v>0</v>
      </c>
      <c r="F140" s="464"/>
      <c r="I140" s="291"/>
      <c r="J140" s="291"/>
      <c r="K140" s="291"/>
      <c r="L140" s="292"/>
      <c r="M140" s="292"/>
      <c r="N140" s="292"/>
      <c r="O140" s="174"/>
      <c r="P140" s="174"/>
    </row>
    <row r="141" spans="1:16" ht="15" customHeight="1">
      <c r="A141" s="407" t="s">
        <v>512</v>
      </c>
      <c r="B141" s="403" t="s">
        <v>170</v>
      </c>
      <c r="C141" s="388"/>
      <c r="D141" s="389"/>
      <c r="E141" s="463">
        <f>$F$122</f>
        <v>0</v>
      </c>
      <c r="F141" s="464"/>
      <c r="I141" s="291"/>
      <c r="J141" s="291"/>
      <c r="K141" s="291"/>
      <c r="L141" s="292"/>
      <c r="M141" s="292"/>
      <c r="N141" s="292"/>
      <c r="O141" s="174"/>
      <c r="P141" s="226"/>
    </row>
    <row r="142" spans="1:16" ht="15" customHeight="1">
      <c r="A142" s="396"/>
      <c r="B142" s="447" t="s">
        <v>143</v>
      </c>
      <c r="C142" s="448"/>
      <c r="D142" s="397"/>
      <c r="E142" s="455">
        <f>SUM(E137:F141)</f>
        <v>0</v>
      </c>
      <c r="F142" s="456"/>
      <c r="I142" s="291"/>
      <c r="J142" s="291"/>
      <c r="K142" s="291"/>
      <c r="L142" s="292"/>
      <c r="M142" s="292"/>
      <c r="N142" s="292"/>
      <c r="O142" s="174"/>
      <c r="P142" s="174"/>
    </row>
    <row r="143" spans="1:16" ht="15" customHeight="1">
      <c r="A143" s="285"/>
      <c r="B143" s="387" t="s">
        <v>144</v>
      </c>
      <c r="C143" s="146"/>
      <c r="D143" s="147"/>
      <c r="E143" s="457">
        <f>0.05*E142</f>
        <v>0</v>
      </c>
      <c r="F143" s="458"/>
      <c r="I143" s="291"/>
      <c r="J143" s="291"/>
      <c r="K143" s="291"/>
      <c r="L143" s="292"/>
      <c r="M143" s="292"/>
      <c r="N143" s="292"/>
      <c r="O143" s="174"/>
      <c r="P143" s="174"/>
    </row>
    <row r="144" spans="1:16" ht="15" customHeight="1">
      <c r="A144" s="286"/>
      <c r="B144" s="387" t="s">
        <v>147</v>
      </c>
      <c r="C144" s="146"/>
      <c r="D144" s="147"/>
      <c r="E144" s="453">
        <f>SUM(E142:F143)</f>
        <v>0</v>
      </c>
      <c r="F144" s="454"/>
      <c r="I144" s="291"/>
      <c r="J144" s="291"/>
      <c r="K144" s="291"/>
      <c r="L144" s="292"/>
      <c r="M144" s="292"/>
      <c r="N144" s="292"/>
      <c r="O144" s="174"/>
      <c r="P144" s="174"/>
    </row>
    <row r="145" spans="1:16" ht="15" customHeight="1">
      <c r="A145" s="287"/>
      <c r="B145" s="398" t="s">
        <v>145</v>
      </c>
      <c r="C145" s="148"/>
      <c r="D145" s="149"/>
      <c r="E145" s="443">
        <f>0.22*E144</f>
        <v>0</v>
      </c>
      <c r="F145" s="444"/>
      <c r="I145" s="291"/>
      <c r="J145" s="291"/>
      <c r="K145" s="291"/>
      <c r="L145" s="292"/>
      <c r="M145" s="292"/>
      <c r="N145" s="292"/>
      <c r="O145" s="174"/>
      <c r="P145" s="174"/>
    </row>
    <row r="146" spans="1:16" ht="15" customHeight="1">
      <c r="A146" s="396"/>
      <c r="B146" s="447" t="s">
        <v>148</v>
      </c>
      <c r="C146" s="448"/>
      <c r="D146" s="397"/>
      <c r="E146" s="455">
        <f>SUM(E144:F145)</f>
        <v>0</v>
      </c>
      <c r="F146" s="456"/>
      <c r="I146" s="291"/>
      <c r="J146" s="291"/>
      <c r="K146" s="291"/>
      <c r="L146" s="292"/>
      <c r="M146" s="292"/>
      <c r="N146" s="292"/>
      <c r="O146" s="174"/>
      <c r="P146" s="226"/>
    </row>
    <row r="147" spans="1:16" ht="15" customHeight="1">
      <c r="I147" s="291"/>
      <c r="J147" s="291"/>
      <c r="K147" s="291"/>
      <c r="L147" s="292"/>
      <c r="M147" s="292"/>
      <c r="N147" s="292"/>
      <c r="O147" s="174"/>
      <c r="P147" s="174"/>
    </row>
    <row r="148" spans="1:16" ht="15" customHeight="1">
      <c r="I148" s="291"/>
      <c r="J148" s="291"/>
      <c r="K148" s="291"/>
      <c r="L148" s="292"/>
      <c r="M148" s="292"/>
      <c r="N148" s="292"/>
      <c r="O148" s="174"/>
      <c r="P148" s="174"/>
    </row>
    <row r="149" spans="1:16" ht="15" customHeight="1">
      <c r="I149" s="291"/>
      <c r="J149" s="291"/>
      <c r="K149" s="291"/>
      <c r="L149" s="292"/>
      <c r="M149" s="292"/>
      <c r="N149" s="292"/>
      <c r="O149" s="174"/>
      <c r="P149" s="226"/>
    </row>
    <row r="150" spans="1:16" ht="15" customHeight="1">
      <c r="I150" s="291"/>
      <c r="J150" s="291"/>
      <c r="K150" s="291"/>
      <c r="L150" s="292"/>
      <c r="M150" s="292"/>
      <c r="N150" s="292"/>
      <c r="O150" s="174"/>
      <c r="P150" s="174"/>
    </row>
    <row r="151" spans="1:16" ht="15" customHeight="1">
      <c r="I151" s="291"/>
      <c r="J151" s="291"/>
      <c r="K151" s="291"/>
      <c r="L151" s="292"/>
      <c r="M151" s="292"/>
      <c r="N151" s="292"/>
      <c r="O151" s="174"/>
      <c r="P151" s="174"/>
    </row>
    <row r="152" spans="1:16" ht="15" customHeight="1">
      <c r="I152" s="294"/>
      <c r="J152" s="291"/>
      <c r="K152" s="291"/>
      <c r="L152" s="292"/>
      <c r="M152" s="292"/>
      <c r="N152" s="292"/>
      <c r="O152" s="174"/>
      <c r="P152" s="226"/>
    </row>
    <row r="153" spans="1:16" ht="15" customHeight="1">
      <c r="I153" s="294"/>
      <c r="J153" s="294"/>
      <c r="K153" s="291"/>
      <c r="L153" s="292"/>
      <c r="M153" s="292"/>
      <c r="N153" s="292"/>
      <c r="O153" s="174"/>
      <c r="P153" s="174"/>
    </row>
    <row r="154" spans="1:16" ht="15" customHeight="1">
      <c r="I154" s="294"/>
      <c r="J154" s="291"/>
      <c r="K154" s="291"/>
      <c r="L154" s="292"/>
      <c r="M154" s="292"/>
      <c r="N154" s="292"/>
      <c r="O154" s="174"/>
      <c r="P154" s="226"/>
    </row>
    <row r="155" spans="1:16" ht="15" customHeight="1">
      <c r="I155" s="294"/>
      <c r="J155" s="294"/>
      <c r="K155" s="291"/>
      <c r="L155" s="292"/>
      <c r="M155" s="292"/>
      <c r="N155" s="292"/>
      <c r="O155" s="174"/>
      <c r="P155" s="174"/>
    </row>
    <row r="156" spans="1:16" ht="15" customHeight="1">
      <c r="I156" s="294"/>
      <c r="J156" s="294"/>
      <c r="K156" s="291"/>
      <c r="L156" s="292"/>
      <c r="M156" s="292"/>
      <c r="N156" s="292"/>
      <c r="O156" s="174"/>
      <c r="P156" s="174"/>
    </row>
    <row r="157" spans="1:16" ht="15" customHeight="1">
      <c r="I157" s="294"/>
      <c r="J157" s="294"/>
      <c r="K157" s="291"/>
      <c r="L157" s="292"/>
      <c r="M157" s="292"/>
      <c r="N157" s="292"/>
      <c r="O157" s="174"/>
      <c r="P157" s="174"/>
    </row>
    <row r="158" spans="1:16" ht="15" customHeight="1">
      <c r="I158" s="294"/>
      <c r="J158" s="294"/>
      <c r="K158" s="291"/>
      <c r="L158" s="292"/>
      <c r="M158" s="292"/>
      <c r="N158" s="292"/>
      <c r="O158" s="174"/>
      <c r="P158" s="174"/>
    </row>
    <row r="159" spans="1:16" ht="15" customHeight="1">
      <c r="I159" s="300"/>
      <c r="J159" s="294"/>
      <c r="K159" s="291"/>
      <c r="L159" s="292"/>
      <c r="M159" s="292"/>
      <c r="N159" s="292"/>
      <c r="O159" s="174"/>
      <c r="P159" s="174"/>
    </row>
    <row r="160" spans="1:16" ht="15" customHeight="1">
      <c r="I160" s="300"/>
      <c r="J160" s="300"/>
      <c r="K160" s="291"/>
      <c r="L160" s="292"/>
      <c r="M160" s="292"/>
      <c r="N160" s="292"/>
      <c r="O160" s="174"/>
      <c r="P160" s="225"/>
    </row>
    <row r="161" spans="8:16" ht="15" customHeight="1">
      <c r="I161" s="300"/>
      <c r="J161" s="300"/>
      <c r="K161" s="291"/>
      <c r="L161" s="292"/>
      <c r="M161" s="292"/>
      <c r="N161" s="292"/>
      <c r="O161" s="174"/>
      <c r="P161" s="225"/>
    </row>
    <row r="162" spans="8:16" ht="15" customHeight="1">
      <c r="I162" s="300"/>
      <c r="J162" s="300"/>
      <c r="K162" s="291"/>
      <c r="L162" s="292"/>
      <c r="M162" s="292"/>
      <c r="N162" s="292"/>
      <c r="O162" s="174"/>
      <c r="P162" s="225"/>
    </row>
    <row r="163" spans="8:16" ht="15" customHeight="1">
      <c r="I163" s="300"/>
      <c r="J163" s="300"/>
      <c r="K163" s="291"/>
      <c r="L163" s="292"/>
      <c r="M163" s="292"/>
      <c r="N163" s="292"/>
      <c r="O163" s="174"/>
      <c r="P163" s="225"/>
    </row>
    <row r="164" spans="8:16" ht="15" customHeight="1">
      <c r="I164" s="300"/>
      <c r="J164" s="300"/>
      <c r="K164" s="291"/>
      <c r="L164" s="292"/>
      <c r="M164" s="292"/>
      <c r="N164" s="292"/>
      <c r="O164" s="174"/>
      <c r="P164" s="225"/>
    </row>
    <row r="165" spans="8:16" ht="15" customHeight="1">
      <c r="I165" s="300"/>
      <c r="J165" s="300"/>
      <c r="K165" s="291"/>
      <c r="L165" s="292"/>
      <c r="M165" s="292"/>
      <c r="N165" s="292"/>
      <c r="O165" s="174"/>
      <c r="P165" s="225"/>
    </row>
    <row r="166" spans="8:16" ht="15" customHeight="1">
      <c r="I166" s="300"/>
      <c r="J166" s="300"/>
      <c r="K166" s="291"/>
      <c r="L166" s="292"/>
      <c r="M166" s="292"/>
      <c r="N166" s="292"/>
      <c r="O166" s="174"/>
      <c r="P166" s="225"/>
    </row>
    <row r="167" spans="8:16" ht="15" customHeight="1">
      <c r="I167" s="300"/>
      <c r="J167" s="300"/>
      <c r="K167" s="291"/>
      <c r="L167" s="292"/>
      <c r="M167" s="292"/>
      <c r="N167" s="292"/>
      <c r="O167" s="174"/>
      <c r="P167" s="225"/>
    </row>
    <row r="168" spans="8:16" ht="15" customHeight="1">
      <c r="I168" s="300"/>
      <c r="J168" s="300"/>
      <c r="K168" s="291"/>
      <c r="L168" s="292"/>
      <c r="M168" s="292"/>
      <c r="N168" s="292"/>
      <c r="O168" s="174"/>
      <c r="P168" s="225"/>
    </row>
    <row r="169" spans="8:16" ht="15" customHeight="1">
      <c r="I169" s="300"/>
      <c r="J169" s="300"/>
      <c r="K169" s="291"/>
      <c r="L169" s="292"/>
      <c r="M169" s="292"/>
      <c r="N169" s="292"/>
      <c r="O169" s="174"/>
      <c r="P169" s="225"/>
    </row>
    <row r="170" spans="8:16" ht="15" customHeight="1">
      <c r="I170" s="294"/>
      <c r="J170" s="300"/>
      <c r="K170" s="291"/>
      <c r="L170" s="292"/>
      <c r="M170" s="292"/>
      <c r="N170" s="292"/>
      <c r="O170" s="174"/>
      <c r="P170" s="225"/>
    </row>
    <row r="171" spans="8:16" ht="15" customHeight="1">
      <c r="I171" s="294"/>
      <c r="J171" s="294"/>
      <c r="K171" s="291"/>
      <c r="L171" s="292"/>
      <c r="M171" s="292"/>
      <c r="N171" s="292"/>
      <c r="O171" s="174"/>
      <c r="P171" s="225"/>
    </row>
    <row r="172" spans="8:16" ht="15" customHeight="1">
      <c r="H172" s="174"/>
      <c r="I172" s="294"/>
      <c r="J172" s="291"/>
      <c r="K172" s="291"/>
      <c r="L172" s="292"/>
      <c r="M172" s="292"/>
      <c r="N172" s="292"/>
      <c r="O172" s="174"/>
      <c r="P172" s="225"/>
    </row>
    <row r="173" spans="8:16" ht="15" customHeight="1">
      <c r="H173" s="174"/>
      <c r="I173" s="294"/>
      <c r="J173" s="291"/>
      <c r="K173" s="291"/>
      <c r="L173" s="292"/>
      <c r="M173" s="292"/>
      <c r="N173" s="292"/>
      <c r="O173" s="174"/>
      <c r="P173" s="174"/>
    </row>
    <row r="174" spans="8:16" ht="15" customHeight="1">
      <c r="H174" s="97"/>
      <c r="I174" s="174"/>
      <c r="J174" s="291"/>
      <c r="K174" s="291"/>
      <c r="L174" s="292"/>
      <c r="M174" s="292"/>
      <c r="N174" s="292"/>
      <c r="O174" s="174"/>
      <c r="P174" s="174"/>
    </row>
    <row r="175" spans="8:16" ht="15" customHeight="1">
      <c r="H175" s="174"/>
      <c r="I175" s="49"/>
      <c r="J175" s="174"/>
      <c r="K175" s="174"/>
      <c r="L175" s="301"/>
      <c r="M175" s="301"/>
      <c r="N175" s="301"/>
      <c r="O175" s="174"/>
      <c r="P175" s="174"/>
    </row>
    <row r="176" spans="8:16" ht="15" customHeight="1">
      <c r="H176" s="97"/>
      <c r="I176" s="49"/>
      <c r="J176" s="49"/>
      <c r="K176" s="49"/>
      <c r="L176" s="49"/>
      <c r="M176" s="49"/>
      <c r="N176" s="174"/>
      <c r="O176" s="174"/>
      <c r="P176" s="174"/>
    </row>
    <row r="177" spans="8:16" ht="15" customHeight="1">
      <c r="H177" s="174"/>
      <c r="I177" s="174"/>
      <c r="J177" s="97"/>
      <c r="K177" s="72"/>
      <c r="L177" s="93"/>
      <c r="M177" s="93"/>
      <c r="N177" s="174"/>
      <c r="O177" s="174"/>
      <c r="P177" s="174"/>
    </row>
    <row r="178" spans="8:16" ht="15" customHeight="1">
      <c r="H178" s="97"/>
      <c r="I178" s="174"/>
      <c r="J178" s="174"/>
      <c r="K178" s="174"/>
      <c r="L178" s="174"/>
      <c r="M178" s="174"/>
      <c r="N178" s="174"/>
      <c r="O178" s="174"/>
      <c r="P178" s="174"/>
    </row>
    <row r="179" spans="8:16" ht="15" customHeight="1">
      <c r="H179" s="97"/>
      <c r="I179" s="174"/>
      <c r="J179" s="174"/>
      <c r="K179" s="174"/>
      <c r="L179" s="174"/>
      <c r="M179" s="174"/>
      <c r="N179" s="174"/>
      <c r="O179" s="174"/>
      <c r="P179" s="174"/>
    </row>
    <row r="180" spans="8:16" ht="15" customHeight="1">
      <c r="H180" s="174"/>
      <c r="I180" s="174"/>
      <c r="J180" s="174"/>
      <c r="K180" s="174"/>
      <c r="L180" s="174"/>
      <c r="M180" s="174"/>
      <c r="N180" s="174"/>
      <c r="O180" s="174"/>
      <c r="P180" s="174"/>
    </row>
    <row r="181" spans="8:16" ht="15" customHeight="1">
      <c r="I181" s="174"/>
      <c r="J181" s="174"/>
      <c r="K181" s="174"/>
      <c r="L181" s="174"/>
      <c r="M181" s="174"/>
      <c r="N181" s="174"/>
      <c r="O181" s="174"/>
      <c r="P181" s="174"/>
    </row>
    <row r="182" spans="8:16" ht="15" customHeight="1">
      <c r="I182" s="49"/>
      <c r="J182" s="174"/>
      <c r="K182" s="174"/>
      <c r="L182" s="174"/>
      <c r="M182" s="174"/>
      <c r="N182" s="174"/>
      <c r="O182" s="174"/>
      <c r="P182" s="174"/>
    </row>
    <row r="183" spans="8:16" ht="15" customHeight="1">
      <c r="I183" s="49"/>
      <c r="J183" s="174"/>
      <c r="K183" s="174"/>
      <c r="L183" s="174"/>
      <c r="M183" s="174"/>
      <c r="N183" s="174"/>
      <c r="O183" s="174"/>
      <c r="P183" s="174"/>
    </row>
    <row r="184" spans="8:16" ht="15" customHeight="1">
      <c r="I184" s="174"/>
      <c r="J184" s="49"/>
      <c r="K184" s="49"/>
      <c r="L184" s="49"/>
      <c r="M184" s="49"/>
      <c r="N184" s="174"/>
      <c r="O184" s="174"/>
      <c r="P184" s="174"/>
    </row>
    <row r="185" spans="8:16" ht="15" customHeight="1">
      <c r="I185" s="174"/>
      <c r="J185" s="97"/>
      <c r="K185" s="72"/>
      <c r="L185" s="93"/>
      <c r="M185" s="93"/>
      <c r="N185" s="174"/>
      <c r="O185" s="174"/>
      <c r="P185" s="174"/>
    </row>
    <row r="186" spans="8:16" ht="15" customHeight="1">
      <c r="I186" s="49"/>
      <c r="J186" s="174"/>
      <c r="K186" s="174"/>
      <c r="L186" s="174"/>
      <c r="M186" s="174"/>
      <c r="N186" s="174"/>
      <c r="O186" s="174"/>
      <c r="P186" s="174"/>
    </row>
    <row r="187" spans="8:16" ht="15" customHeight="1">
      <c r="I187" s="49"/>
      <c r="J187" s="223"/>
      <c r="K187" s="223"/>
      <c r="L187" s="223"/>
      <c r="M187" s="223"/>
      <c r="N187" s="174"/>
      <c r="O187" s="174"/>
      <c r="P187" s="174"/>
    </row>
    <row r="188" spans="8:16" ht="15" customHeight="1">
      <c r="I188" s="49"/>
      <c r="J188" s="174"/>
      <c r="K188" s="174"/>
      <c r="L188" s="174"/>
      <c r="M188" s="174"/>
      <c r="N188" s="174"/>
      <c r="O188" s="174"/>
      <c r="P188" s="174"/>
    </row>
    <row r="189" spans="8:16" ht="15" customHeight="1">
      <c r="I189" s="49"/>
      <c r="J189" s="174"/>
      <c r="K189" s="174"/>
      <c r="L189" s="174"/>
      <c r="M189" s="174"/>
      <c r="N189" s="174"/>
      <c r="O189" s="174"/>
      <c r="P189" s="174"/>
    </row>
    <row r="190" spans="8:16" ht="15" customHeight="1">
      <c r="I190" s="174"/>
      <c r="J190" s="174"/>
      <c r="K190" s="174"/>
      <c r="L190" s="174"/>
      <c r="M190" s="174"/>
      <c r="N190" s="174"/>
      <c r="O190" s="174"/>
      <c r="P190" s="174"/>
    </row>
    <row r="191" spans="8:16" ht="15" customHeight="1">
      <c r="I191" s="174"/>
      <c r="J191" s="174"/>
      <c r="K191" s="174"/>
      <c r="L191" s="174"/>
      <c r="M191" s="174"/>
      <c r="N191" s="174"/>
      <c r="O191" s="174"/>
      <c r="P191" s="174"/>
    </row>
    <row r="192" spans="8:16" ht="15" customHeight="1">
      <c r="I192" s="174"/>
      <c r="J192" s="302"/>
      <c r="K192" s="174"/>
      <c r="L192" s="174"/>
      <c r="M192" s="174"/>
      <c r="N192" s="174"/>
      <c r="O192" s="174"/>
      <c r="P192" s="174"/>
    </row>
    <row r="193" spans="9:16" ht="15" customHeight="1">
      <c r="I193" s="174"/>
      <c r="J193" s="174"/>
      <c r="K193" s="174"/>
      <c r="L193" s="174"/>
      <c r="M193" s="174"/>
      <c r="N193" s="174"/>
      <c r="O193" s="174"/>
      <c r="P193" s="174"/>
    </row>
    <row r="194" spans="9:16" ht="15" customHeight="1">
      <c r="I194" s="174"/>
      <c r="J194" s="174"/>
      <c r="K194" s="174"/>
      <c r="L194" s="174"/>
      <c r="M194" s="174"/>
      <c r="N194" s="174"/>
      <c r="O194" s="174"/>
      <c r="P194" s="174"/>
    </row>
    <row r="195" spans="9:16" ht="15" customHeight="1">
      <c r="I195" s="174"/>
      <c r="J195" s="174"/>
      <c r="K195" s="174"/>
      <c r="L195" s="174"/>
      <c r="M195" s="174"/>
      <c r="N195" s="174"/>
      <c r="O195" s="174"/>
      <c r="P195" s="174"/>
    </row>
    <row r="196" spans="9:16" ht="15" customHeight="1">
      <c r="I196" s="174"/>
      <c r="J196" s="174"/>
      <c r="K196" s="174"/>
      <c r="L196" s="174"/>
      <c r="M196" s="174"/>
      <c r="N196" s="174"/>
      <c r="O196" s="174"/>
      <c r="P196" s="174"/>
    </row>
    <row r="197" spans="9:16" ht="15" customHeight="1">
      <c r="I197" s="174"/>
      <c r="J197" s="174"/>
      <c r="K197" s="174"/>
      <c r="L197" s="174"/>
      <c r="M197" s="174"/>
      <c r="N197" s="174"/>
      <c r="O197" s="174"/>
      <c r="P197" s="174"/>
    </row>
    <row r="198" spans="9:16" ht="15" customHeight="1">
      <c r="I198" s="174"/>
      <c r="J198" s="174"/>
      <c r="K198" s="174"/>
      <c r="L198" s="174"/>
      <c r="M198" s="174"/>
      <c r="N198" s="174"/>
      <c r="O198" s="174"/>
      <c r="P198" s="174"/>
    </row>
    <row r="199" spans="9:16" ht="15" customHeight="1">
      <c r="I199" s="49"/>
      <c r="J199" s="174"/>
      <c r="K199" s="174"/>
      <c r="L199" s="174"/>
      <c r="M199" s="174"/>
      <c r="N199" s="174"/>
      <c r="O199" s="174"/>
      <c r="P199" s="174"/>
    </row>
    <row r="200" spans="9:16" ht="15" customHeight="1">
      <c r="I200" s="49"/>
      <c r="J200" s="223"/>
      <c r="K200" s="223"/>
      <c r="L200" s="223"/>
      <c r="M200" s="223"/>
      <c r="N200" s="174"/>
      <c r="O200" s="174"/>
      <c r="P200" s="174"/>
    </row>
    <row r="201" spans="9:16" ht="15" customHeight="1">
      <c r="I201" s="49"/>
      <c r="J201" s="174"/>
      <c r="K201" s="174"/>
      <c r="L201" s="174"/>
      <c r="M201" s="174"/>
      <c r="N201" s="174"/>
      <c r="O201" s="174"/>
      <c r="P201" s="174"/>
    </row>
    <row r="202" spans="9:16" ht="15" customHeight="1">
      <c r="I202" s="49"/>
      <c r="J202" s="174"/>
      <c r="K202" s="174"/>
      <c r="L202" s="174"/>
      <c r="M202" s="174"/>
      <c r="N202" s="174"/>
      <c r="O202" s="174"/>
      <c r="P202" s="174"/>
    </row>
    <row r="203" spans="9:16" ht="15" customHeight="1">
      <c r="I203" s="174"/>
      <c r="J203" s="174"/>
      <c r="K203" s="174"/>
      <c r="L203" s="174"/>
      <c r="M203" s="174"/>
      <c r="N203" s="174"/>
      <c r="O203" s="174"/>
      <c r="P203" s="174"/>
    </row>
    <row r="204" spans="9:16" ht="15" customHeight="1">
      <c r="I204" s="174"/>
      <c r="J204" s="174"/>
      <c r="K204" s="174"/>
      <c r="L204" s="174"/>
      <c r="M204" s="174"/>
      <c r="N204" s="174"/>
      <c r="O204" s="174"/>
      <c r="P204" s="174"/>
    </row>
    <row r="205" spans="9:16" ht="15" customHeight="1">
      <c r="I205" s="174"/>
      <c r="J205" s="302"/>
      <c r="K205" s="174"/>
      <c r="L205" s="174"/>
      <c r="M205" s="174"/>
      <c r="N205" s="174"/>
      <c r="O205" s="174"/>
      <c r="P205" s="174"/>
    </row>
    <row r="206" spans="9:16" ht="15" customHeight="1">
      <c r="I206" s="174"/>
      <c r="J206" s="174"/>
      <c r="K206" s="174"/>
      <c r="L206" s="174"/>
      <c r="M206" s="174"/>
      <c r="N206" s="174"/>
      <c r="O206" s="174"/>
      <c r="P206" s="174"/>
    </row>
    <row r="207" spans="9:16" ht="15" customHeight="1">
      <c r="I207" s="174"/>
      <c r="J207" s="174"/>
      <c r="K207" s="174"/>
      <c r="L207" s="174"/>
      <c r="M207" s="174"/>
      <c r="N207" s="174"/>
      <c r="O207" s="174"/>
      <c r="P207" s="174"/>
    </row>
    <row r="208" spans="9:16" ht="15" customHeight="1">
      <c r="I208" s="174"/>
      <c r="J208" s="174"/>
      <c r="K208" s="174"/>
      <c r="L208" s="174"/>
      <c r="M208" s="174"/>
      <c r="N208" s="174"/>
      <c r="O208" s="174"/>
      <c r="P208" s="174"/>
    </row>
    <row r="209" spans="9:16" ht="15" customHeight="1">
      <c r="I209" s="174"/>
      <c r="J209" s="174"/>
      <c r="K209" s="174"/>
      <c r="L209" s="174"/>
      <c r="M209" s="174"/>
      <c r="N209" s="174"/>
      <c r="O209" s="174"/>
      <c r="P209" s="174"/>
    </row>
    <row r="210" spans="9:16" ht="15" customHeight="1">
      <c r="I210" s="49"/>
      <c r="J210" s="174"/>
      <c r="K210" s="174"/>
      <c r="L210" s="174"/>
      <c r="M210" s="174"/>
      <c r="N210" s="174"/>
      <c r="O210" s="174"/>
      <c r="P210" s="174"/>
    </row>
    <row r="211" spans="9:16" ht="15" customHeight="1">
      <c r="I211" s="174"/>
      <c r="J211" s="174"/>
      <c r="K211" s="174"/>
      <c r="L211" s="174"/>
      <c r="M211" s="174"/>
      <c r="N211" s="174"/>
      <c r="O211" s="174"/>
      <c r="P211" s="174"/>
    </row>
    <row r="212" spans="9:16" ht="15">
      <c r="I212" s="49"/>
      <c r="J212" s="97"/>
      <c r="K212" s="94"/>
      <c r="L212" s="93"/>
      <c r="M212" s="93"/>
      <c r="N212" s="174"/>
      <c r="O212" s="174"/>
      <c r="P212" s="174"/>
    </row>
    <row r="213" spans="9:16">
      <c r="I213" s="174"/>
      <c r="J213" s="174"/>
      <c r="K213" s="174"/>
      <c r="L213" s="174"/>
      <c r="M213" s="174"/>
      <c r="N213" s="174"/>
      <c r="O213" s="174"/>
      <c r="P213" s="174"/>
    </row>
    <row r="214" spans="9:16" ht="15">
      <c r="I214" s="49"/>
      <c r="J214" s="97"/>
      <c r="K214" s="94"/>
      <c r="L214" s="93"/>
      <c r="M214" s="93"/>
      <c r="N214" s="174"/>
      <c r="O214" s="174"/>
      <c r="P214" s="174"/>
    </row>
    <row r="215" spans="9:16" ht="15">
      <c r="I215" s="49"/>
      <c r="J215" s="174"/>
      <c r="K215" s="174"/>
      <c r="L215" s="174"/>
      <c r="M215" s="174"/>
      <c r="N215" s="174"/>
      <c r="O215" s="174"/>
      <c r="P215" s="174"/>
    </row>
    <row r="216" spans="9:16" ht="15">
      <c r="I216" s="174"/>
      <c r="J216" s="97"/>
      <c r="K216" s="97"/>
      <c r="L216" s="49"/>
      <c r="M216" s="49"/>
      <c r="N216" s="174"/>
      <c r="O216" s="174"/>
      <c r="P216" s="174"/>
    </row>
    <row r="217" spans="9:16" ht="15">
      <c r="I217" s="206"/>
      <c r="J217" s="97"/>
      <c r="K217" s="97"/>
      <c r="L217" s="93"/>
      <c r="M217" s="93"/>
      <c r="N217" s="174"/>
      <c r="O217" s="174"/>
      <c r="P217" s="174"/>
    </row>
    <row r="218" spans="9:16">
      <c r="I218" s="206"/>
      <c r="J218" s="174"/>
      <c r="K218" s="174"/>
      <c r="L218" s="174"/>
      <c r="M218" s="174"/>
      <c r="N218" s="174"/>
      <c r="O218" s="174"/>
      <c r="P218" s="174"/>
    </row>
    <row r="219" spans="9:16">
      <c r="I219" s="206"/>
      <c r="J219" s="174"/>
      <c r="K219" s="174"/>
      <c r="L219" s="174"/>
      <c r="M219" s="174"/>
      <c r="N219" s="174"/>
      <c r="O219" s="174"/>
      <c r="P219" s="174"/>
    </row>
    <row r="220" spans="9:16">
      <c r="I220" s="206"/>
      <c r="J220" s="174"/>
      <c r="K220" s="174"/>
      <c r="L220" s="174"/>
      <c r="M220" s="174"/>
      <c r="N220" s="174"/>
      <c r="O220" s="174"/>
      <c r="P220" s="174"/>
    </row>
    <row r="221" spans="9:16">
      <c r="I221" s="206"/>
      <c r="J221" s="174"/>
      <c r="K221" s="174"/>
      <c r="L221" s="174"/>
      <c r="M221" s="174"/>
      <c r="N221" s="174"/>
      <c r="O221" s="174"/>
      <c r="P221" s="174"/>
    </row>
    <row r="222" spans="9:16">
      <c r="I222" s="206"/>
      <c r="J222" s="174"/>
      <c r="K222" s="174"/>
      <c r="L222" s="174"/>
      <c r="M222" s="174"/>
      <c r="N222" s="174"/>
      <c r="O222" s="174"/>
      <c r="P222" s="174"/>
    </row>
    <row r="223" spans="9:16">
      <c r="I223" s="206"/>
      <c r="J223" s="174"/>
      <c r="K223" s="174"/>
      <c r="L223" s="174"/>
      <c r="M223" s="174"/>
      <c r="N223" s="174"/>
      <c r="O223" s="174"/>
      <c r="P223" s="174"/>
    </row>
    <row r="224" spans="9:16">
      <c r="I224" s="206"/>
      <c r="J224" s="174"/>
      <c r="K224" s="174"/>
      <c r="L224" s="174"/>
      <c r="M224" s="174"/>
      <c r="N224" s="174"/>
      <c r="O224" s="174"/>
      <c r="P224" s="174"/>
    </row>
    <row r="225" spans="9:16">
      <c r="I225" s="206"/>
      <c r="J225" s="174"/>
      <c r="K225" s="174"/>
      <c r="L225" s="174"/>
      <c r="M225" s="174"/>
      <c r="N225" s="174"/>
      <c r="O225" s="174"/>
      <c r="P225" s="174"/>
    </row>
    <row r="226" spans="9:16">
      <c r="I226" s="206"/>
      <c r="J226" s="174"/>
      <c r="K226" s="174"/>
      <c r="L226" s="174"/>
      <c r="M226" s="174"/>
      <c r="N226" s="174"/>
      <c r="O226" s="174"/>
      <c r="P226" s="174"/>
    </row>
    <row r="227" spans="9:16">
      <c r="I227" s="206"/>
      <c r="J227" s="174"/>
      <c r="K227" s="174"/>
      <c r="L227" s="174"/>
      <c r="M227" s="174"/>
      <c r="N227" s="174"/>
      <c r="O227" s="174"/>
      <c r="P227" s="174"/>
    </row>
    <row r="228" spans="9:16">
      <c r="I228" s="174"/>
      <c r="J228" s="174"/>
      <c r="K228" s="174"/>
      <c r="L228" s="174"/>
      <c r="M228" s="174"/>
      <c r="N228" s="174"/>
      <c r="O228" s="174"/>
      <c r="P228" s="174"/>
    </row>
    <row r="229" spans="9:16">
      <c r="I229" s="174"/>
      <c r="J229" s="174"/>
      <c r="K229" s="174"/>
      <c r="L229" s="174"/>
      <c r="M229" s="174"/>
      <c r="N229" s="174"/>
      <c r="O229" s="174"/>
      <c r="P229" s="174"/>
    </row>
    <row r="230" spans="9:16">
      <c r="I230" s="174"/>
      <c r="J230" s="174"/>
      <c r="K230" s="174"/>
      <c r="L230" s="174"/>
      <c r="M230" s="174"/>
      <c r="N230" s="174"/>
      <c r="O230" s="174"/>
      <c r="P230" s="174"/>
    </row>
    <row r="231" spans="9:16">
      <c r="I231" s="174"/>
      <c r="J231" s="174"/>
      <c r="K231" s="174"/>
      <c r="L231" s="174"/>
      <c r="M231" s="174"/>
      <c r="N231" s="174"/>
      <c r="O231" s="174"/>
      <c r="P231" s="174"/>
    </row>
    <row r="232" spans="9:16">
      <c r="I232" s="174"/>
      <c r="J232" s="174"/>
      <c r="K232" s="174"/>
      <c r="L232" s="174"/>
      <c r="M232" s="174"/>
      <c r="N232" s="174"/>
      <c r="O232" s="174"/>
      <c r="P232" s="174"/>
    </row>
    <row r="233" spans="9:16">
      <c r="I233" s="174"/>
      <c r="J233" s="174"/>
      <c r="K233" s="174"/>
      <c r="L233" s="174"/>
      <c r="M233" s="174"/>
      <c r="N233" s="174"/>
      <c r="O233" s="174"/>
      <c r="P233" s="174"/>
    </row>
    <row r="234" spans="9:16">
      <c r="I234" s="174"/>
      <c r="J234" s="174"/>
      <c r="K234" s="174"/>
      <c r="L234" s="174"/>
      <c r="M234" s="174"/>
      <c r="N234" s="174"/>
      <c r="O234" s="174"/>
      <c r="P234" s="174"/>
    </row>
    <row r="235" spans="9:16">
      <c r="I235" s="174"/>
      <c r="J235" s="174"/>
      <c r="K235" s="174"/>
      <c r="L235" s="174"/>
      <c r="M235" s="174"/>
      <c r="N235" s="174"/>
      <c r="O235" s="174"/>
      <c r="P235" s="174"/>
    </row>
    <row r="242" spans="9:13">
      <c r="I242" s="174"/>
    </row>
    <row r="243" spans="9:13">
      <c r="I243" s="174"/>
    </row>
    <row r="244" spans="9:13">
      <c r="I244" s="174"/>
    </row>
    <row r="245" spans="9:13">
      <c r="I245" s="174"/>
    </row>
    <row r="246" spans="9:13">
      <c r="I246" s="174"/>
    </row>
    <row r="247" spans="9:13">
      <c r="I247" s="174"/>
    </row>
    <row r="248" spans="9:13">
      <c r="M248" s="103"/>
    </row>
    <row r="249" spans="9:13">
      <c r="M249" s="103"/>
    </row>
    <row r="250" spans="9:13">
      <c r="M250" s="103"/>
    </row>
    <row r="251" spans="9:13">
      <c r="M251" s="174"/>
    </row>
  </sheetData>
  <mergeCells count="20">
    <mergeCell ref="B146:C146"/>
    <mergeCell ref="E146:F146"/>
    <mergeCell ref="E143:F143"/>
    <mergeCell ref="E144:F144"/>
    <mergeCell ref="E145:F145"/>
    <mergeCell ref="E135:F135"/>
    <mergeCell ref="E136:F136"/>
    <mergeCell ref="E137:F137"/>
    <mergeCell ref="E138:F138"/>
    <mergeCell ref="B142:C142"/>
    <mergeCell ref="E142:F142"/>
    <mergeCell ref="E139:F139"/>
    <mergeCell ref="E140:F140"/>
    <mergeCell ref="E141:F141"/>
    <mergeCell ref="A132:B132"/>
    <mergeCell ref="A133:B133"/>
    <mergeCell ref="A3:F3"/>
    <mergeCell ref="A4:F4"/>
    <mergeCell ref="B125:F125"/>
    <mergeCell ref="A131:F131"/>
  </mergeCells>
  <phoneticPr fontId="3" type="noConversion"/>
  <pageMargins left="0.78740157480314965" right="0.47244094488188981" top="0.98425196850393704" bottom="0.59055118110236227" header="0.78740157480314965" footer="0.39370078740157483"/>
  <pageSetup paperSize="9" firstPageNumber="10" orientation="portrait" useFirstPageNumber="1" horizontalDpi="4294967292" verticalDpi="4294967292" r:id="rId1"/>
  <headerFooter alignWithMargins="0">
    <oddHeader>&amp;L&amp;"Calibri,Običajno"&amp;11Objekt: Plaz na Planini pod Golico
Del objekta: ZLOŽBA IZ KAMNA V BETONU L = 55 m&amp;R&amp;"Calibri,Običajno"&amp;11st. &amp;P</oddHeader>
    <oddFooter>&amp;L&amp;"Calibri,Običajno"&amp;F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0"/>
  <sheetViews>
    <sheetView topLeftCell="A136" zoomScaleNormal="100" workbookViewId="0">
      <selection activeCell="H164" sqref="H164"/>
    </sheetView>
  </sheetViews>
  <sheetFormatPr defaultColWidth="11" defaultRowHeight="12.75"/>
  <cols>
    <col min="1" max="1" width="5.625" customWidth="1"/>
    <col min="2" max="2" width="33.625" customWidth="1"/>
    <col min="3" max="3" width="7.75" customWidth="1"/>
    <col min="4" max="4" width="8.125" customWidth="1"/>
    <col min="5" max="5" width="8.375" customWidth="1"/>
    <col min="6" max="6" width="12.25" customWidth="1"/>
    <col min="7" max="7" width="5" customWidth="1"/>
    <col min="8" max="8" width="6" customWidth="1"/>
    <col min="9" max="9" width="29.75" customWidth="1"/>
    <col min="10" max="10" width="5.875" customWidth="1"/>
    <col min="11" max="11" width="3.375" customWidth="1"/>
    <col min="12" max="12" width="7.875" customWidth="1"/>
    <col min="13" max="13" width="7.5" customWidth="1"/>
    <col min="14" max="14" width="9" customWidth="1"/>
    <col min="15" max="15" width="6.125" customWidth="1"/>
    <col min="16" max="16" width="12.5" customWidth="1"/>
  </cols>
  <sheetData>
    <row r="1" spans="1:14" ht="15" customHeight="1"/>
    <row r="2" spans="1:14" ht="15" customHeight="1"/>
    <row r="3" spans="1:14" ht="15" customHeight="1">
      <c r="A3" s="18"/>
      <c r="B3" s="18"/>
      <c r="C3" s="18"/>
      <c r="D3" s="18"/>
      <c r="E3" s="18"/>
      <c r="F3" s="18"/>
    </row>
    <row r="4" spans="1:14" ht="15" customHeight="1">
      <c r="A4" s="437" t="s">
        <v>38</v>
      </c>
      <c r="B4" s="438"/>
      <c r="C4" s="438"/>
      <c r="D4" s="438"/>
      <c r="E4" s="438"/>
      <c r="F4" s="438"/>
    </row>
    <row r="5" spans="1:14" ht="15" customHeight="1">
      <c r="A5" s="465"/>
      <c r="B5" s="459"/>
      <c r="C5" s="459"/>
      <c r="D5" s="459"/>
      <c r="E5" s="459"/>
      <c r="F5" s="459"/>
    </row>
    <row r="6" spans="1:14" ht="15" customHeight="1" thickBot="1">
      <c r="A6" s="360" t="s">
        <v>476</v>
      </c>
      <c r="B6" s="361" t="s">
        <v>140</v>
      </c>
      <c r="C6" s="377" t="s">
        <v>50</v>
      </c>
      <c r="D6" s="377" t="s">
        <v>39</v>
      </c>
      <c r="E6" s="377" t="s">
        <v>51</v>
      </c>
      <c r="F6" s="378" t="s">
        <v>42</v>
      </c>
      <c r="H6" s="103"/>
      <c r="I6" s="157"/>
      <c r="J6" s="157"/>
      <c r="K6" s="155"/>
      <c r="L6" s="156"/>
      <c r="M6" s="156"/>
      <c r="N6" s="154"/>
    </row>
    <row r="7" spans="1:14" ht="15" customHeight="1">
      <c r="A7" s="79"/>
      <c r="B7" s="63"/>
      <c r="C7" s="63"/>
      <c r="D7" s="63"/>
      <c r="E7" s="63"/>
      <c r="F7" s="63"/>
      <c r="H7" s="103"/>
      <c r="I7" s="157"/>
      <c r="J7" s="157"/>
      <c r="K7" s="155"/>
      <c r="L7" s="156"/>
      <c r="M7" s="156"/>
      <c r="N7" s="154"/>
    </row>
    <row r="8" spans="1:14" ht="15" customHeight="1">
      <c r="A8" s="324" t="s">
        <v>421</v>
      </c>
      <c r="B8" s="256" t="s">
        <v>422</v>
      </c>
      <c r="C8" s="325" t="s">
        <v>423</v>
      </c>
      <c r="D8" s="326">
        <v>90</v>
      </c>
      <c r="E8" s="327"/>
      <c r="F8" s="327">
        <f>D8*E8</f>
        <v>0</v>
      </c>
      <c r="H8" s="155"/>
      <c r="I8" s="155"/>
      <c r="J8" s="155"/>
      <c r="K8" s="156"/>
      <c r="L8" s="156"/>
      <c r="M8" s="156"/>
    </row>
    <row r="9" spans="1:14" ht="15" customHeight="1">
      <c r="A9" s="324"/>
      <c r="B9" s="256"/>
      <c r="C9" s="325"/>
      <c r="D9" s="328"/>
      <c r="E9" s="327"/>
      <c r="F9" s="327"/>
      <c r="H9" s="155"/>
      <c r="I9" s="155"/>
      <c r="J9" s="155"/>
      <c r="K9" s="156"/>
      <c r="L9" s="156"/>
      <c r="M9" s="156"/>
    </row>
    <row r="10" spans="1:14" ht="15" customHeight="1">
      <c r="A10" s="315" t="s">
        <v>424</v>
      </c>
      <c r="B10" s="256" t="s">
        <v>107</v>
      </c>
      <c r="C10" s="325" t="s">
        <v>72</v>
      </c>
      <c r="D10" s="328">
        <v>10</v>
      </c>
      <c r="E10" s="327"/>
      <c r="F10" s="327">
        <f>D10*E10</f>
        <v>0</v>
      </c>
      <c r="H10" s="155"/>
      <c r="I10" s="155"/>
      <c r="J10" s="155"/>
      <c r="K10" s="156"/>
      <c r="L10" s="156"/>
      <c r="M10" s="156"/>
    </row>
    <row r="11" spans="1:14" ht="15" customHeight="1">
      <c r="A11" s="315"/>
      <c r="B11" s="256"/>
      <c r="C11" s="325"/>
      <c r="D11" s="328"/>
      <c r="E11" s="327"/>
      <c r="F11" s="327"/>
      <c r="H11" s="155"/>
      <c r="I11" s="155"/>
      <c r="J11" s="155"/>
      <c r="K11" s="156"/>
      <c r="L11" s="156"/>
      <c r="M11" s="156"/>
    </row>
    <row r="12" spans="1:14" ht="30">
      <c r="A12" s="329" t="s">
        <v>425</v>
      </c>
      <c r="B12" s="330" t="s">
        <v>426</v>
      </c>
      <c r="C12" s="325" t="s">
        <v>423</v>
      </c>
      <c r="D12" s="328">
        <f>80+80</f>
        <v>160</v>
      </c>
      <c r="E12" s="327"/>
      <c r="F12" s="327">
        <f>D12*E12</f>
        <v>0</v>
      </c>
      <c r="H12" s="155"/>
      <c r="I12" s="155"/>
      <c r="J12" s="155"/>
      <c r="K12" s="156"/>
      <c r="L12" s="156"/>
      <c r="M12" s="156"/>
    </row>
    <row r="13" spans="1:14" ht="15" customHeight="1">
      <c r="A13" s="252"/>
      <c r="B13" s="18"/>
      <c r="C13" s="79"/>
      <c r="D13" s="79"/>
      <c r="E13" s="312"/>
      <c r="F13" s="312"/>
      <c r="H13" s="103"/>
      <c r="I13" s="155"/>
      <c r="J13" s="155"/>
      <c r="K13" s="155"/>
      <c r="L13" s="156"/>
      <c r="M13" s="156"/>
      <c r="N13" s="154"/>
    </row>
    <row r="14" spans="1:14" ht="60">
      <c r="A14" s="329" t="s">
        <v>427</v>
      </c>
      <c r="B14" s="357" t="s">
        <v>428</v>
      </c>
      <c r="C14" s="316" t="s">
        <v>429</v>
      </c>
      <c r="D14" s="331">
        <v>20</v>
      </c>
      <c r="E14" s="318"/>
      <c r="F14" s="318">
        <f>D14*E14</f>
        <v>0</v>
      </c>
      <c r="H14" s="155"/>
      <c r="I14" s="155"/>
      <c r="J14" s="155"/>
      <c r="K14" s="156"/>
      <c r="L14" s="156"/>
      <c r="M14" s="156"/>
    </row>
    <row r="15" spans="1:14" ht="15" customHeight="1">
      <c r="A15" s="329"/>
      <c r="B15" s="256"/>
      <c r="C15" s="325"/>
      <c r="D15" s="328"/>
      <c r="E15" s="327"/>
      <c r="F15" s="327"/>
      <c r="H15" s="155"/>
      <c r="I15" s="155"/>
      <c r="J15" s="155"/>
      <c r="K15" s="156"/>
      <c r="L15" s="156"/>
      <c r="M15" s="156"/>
    </row>
    <row r="16" spans="1:14" ht="63" customHeight="1">
      <c r="A16" s="329" t="s">
        <v>430</v>
      </c>
      <c r="B16" s="357" t="s">
        <v>431</v>
      </c>
      <c r="C16" s="316" t="s">
        <v>72</v>
      </c>
      <c r="D16" s="331">
        <v>5</v>
      </c>
      <c r="E16" s="318"/>
      <c r="F16" s="318">
        <f>D16*E16</f>
        <v>0</v>
      </c>
      <c r="H16" s="155"/>
      <c r="I16" s="155"/>
      <c r="J16" s="155"/>
      <c r="K16" s="156"/>
      <c r="L16" s="156"/>
      <c r="M16" s="156"/>
    </row>
    <row r="17" spans="1:15" ht="15">
      <c r="A17" s="329"/>
      <c r="B17" s="330"/>
      <c r="C17" s="325"/>
      <c r="D17" s="328"/>
      <c r="E17" s="327"/>
      <c r="F17" s="327"/>
      <c r="H17" s="155"/>
      <c r="I17" s="155"/>
      <c r="J17" s="155"/>
      <c r="K17" s="156"/>
      <c r="L17" s="156"/>
      <c r="M17" s="156"/>
    </row>
    <row r="18" spans="1:15" ht="45">
      <c r="A18" s="329" t="s">
        <v>432</v>
      </c>
      <c r="B18" s="357" t="s">
        <v>433</v>
      </c>
      <c r="C18" s="316" t="s">
        <v>423</v>
      </c>
      <c r="D18" s="331">
        <v>68</v>
      </c>
      <c r="E18" s="318"/>
      <c r="F18" s="318">
        <f>D18*E18</f>
        <v>0</v>
      </c>
      <c r="H18" s="155"/>
      <c r="I18" s="155"/>
      <c r="J18" s="155"/>
      <c r="K18" s="156"/>
      <c r="L18" s="156"/>
      <c r="M18" s="156"/>
    </row>
    <row r="19" spans="1:15" ht="15">
      <c r="A19" s="329"/>
      <c r="B19" s="330"/>
      <c r="C19" s="325"/>
      <c r="D19" s="328"/>
      <c r="E19" s="327"/>
      <c r="F19" s="327"/>
      <c r="H19" s="155"/>
      <c r="I19" s="155"/>
      <c r="J19" s="155"/>
      <c r="K19" s="156"/>
      <c r="L19" s="156"/>
      <c r="M19" s="156"/>
    </row>
    <row r="20" spans="1:15" ht="45">
      <c r="A20" s="329" t="s">
        <v>434</v>
      </c>
      <c r="B20" s="357" t="s">
        <v>435</v>
      </c>
      <c r="C20" s="316" t="s">
        <v>429</v>
      </c>
      <c r="D20" s="331">
        <v>417</v>
      </c>
      <c r="E20" s="318"/>
      <c r="F20" s="318">
        <f>D20*E20</f>
        <v>0</v>
      </c>
      <c r="H20" s="155"/>
      <c r="I20" s="155"/>
      <c r="J20" s="155"/>
      <c r="K20" s="156"/>
      <c r="L20" s="156"/>
      <c r="M20" s="156"/>
    </row>
    <row r="21" spans="1:15" ht="15">
      <c r="A21" s="329"/>
      <c r="B21" s="330"/>
      <c r="C21" s="325"/>
      <c r="D21" s="328"/>
      <c r="E21" s="327"/>
      <c r="F21" s="327"/>
      <c r="H21" s="155"/>
      <c r="I21" s="155"/>
      <c r="J21" s="155"/>
      <c r="K21" s="156"/>
      <c r="L21" s="156"/>
      <c r="M21" s="156"/>
      <c r="O21" s="42"/>
    </row>
    <row r="22" spans="1:15" ht="45">
      <c r="A22" s="329" t="s">
        <v>436</v>
      </c>
      <c r="B22" s="357" t="s">
        <v>519</v>
      </c>
      <c r="C22" s="316" t="s">
        <v>423</v>
      </c>
      <c r="D22" s="331">
        <f>4.1+4.6</f>
        <v>8.6999999999999993</v>
      </c>
      <c r="E22" s="318"/>
      <c r="F22" s="318">
        <f>D22*E22</f>
        <v>0</v>
      </c>
      <c r="H22" s="155"/>
      <c r="I22" s="155"/>
      <c r="J22" s="155"/>
      <c r="K22" s="156"/>
      <c r="L22" s="156"/>
      <c r="M22" s="156"/>
    </row>
    <row r="23" spans="1:15" ht="15">
      <c r="A23" s="329"/>
      <c r="B23" s="330"/>
      <c r="C23" s="325"/>
      <c r="D23" s="328"/>
      <c r="E23" s="327"/>
      <c r="F23" s="327"/>
      <c r="H23" s="155"/>
      <c r="I23" s="155"/>
      <c r="J23" s="155"/>
      <c r="K23" s="156"/>
      <c r="L23" s="156"/>
      <c r="M23" s="156"/>
    </row>
    <row r="24" spans="1:15" ht="60">
      <c r="A24" s="329" t="s">
        <v>437</v>
      </c>
      <c r="B24" s="357" t="s">
        <v>438</v>
      </c>
      <c r="C24" s="316" t="s">
        <v>423</v>
      </c>
      <c r="D24" s="331">
        <f>2*11+2+10</f>
        <v>34</v>
      </c>
      <c r="E24" s="318"/>
      <c r="F24" s="318">
        <f>D24*E24</f>
        <v>0</v>
      </c>
      <c r="H24" s="155"/>
      <c r="I24" s="155"/>
      <c r="J24" s="155"/>
      <c r="K24" s="156"/>
      <c r="L24" s="156"/>
      <c r="M24" s="156"/>
    </row>
    <row r="25" spans="1:15" ht="15">
      <c r="A25" s="329"/>
      <c r="B25" s="330"/>
      <c r="C25" s="325"/>
      <c r="D25" s="328"/>
      <c r="E25" s="327"/>
      <c r="F25" s="327"/>
      <c r="H25" s="155"/>
      <c r="I25" s="155"/>
      <c r="J25" s="155"/>
      <c r="K25" s="156"/>
      <c r="L25" s="156"/>
      <c r="M25" s="156"/>
    </row>
    <row r="26" spans="1:15" ht="60">
      <c r="A26" s="329" t="s">
        <v>439</v>
      </c>
      <c r="B26" s="357" t="s">
        <v>440</v>
      </c>
      <c r="C26" s="316" t="s">
        <v>72</v>
      </c>
      <c r="D26" s="331">
        <v>4</v>
      </c>
      <c r="E26" s="318"/>
      <c r="F26" s="318">
        <f>D26*E26</f>
        <v>0</v>
      </c>
      <c r="H26" s="155"/>
      <c r="I26" s="155"/>
      <c r="J26" s="155"/>
      <c r="K26" s="156"/>
      <c r="L26" s="156"/>
      <c r="M26" s="156"/>
    </row>
    <row r="27" spans="1:15" ht="15">
      <c r="A27" s="329"/>
      <c r="B27" s="330"/>
      <c r="C27" s="325"/>
      <c r="D27" s="328"/>
      <c r="E27" s="327"/>
      <c r="F27" s="327"/>
      <c r="H27" s="155"/>
      <c r="I27" s="155"/>
      <c r="J27" s="155"/>
      <c r="K27" s="156"/>
      <c r="L27" s="156"/>
      <c r="M27" s="156"/>
    </row>
    <row r="28" spans="1:15" ht="15">
      <c r="A28" s="329"/>
      <c r="B28" s="330"/>
      <c r="C28" s="325"/>
      <c r="D28" s="328"/>
      <c r="E28" s="327"/>
      <c r="F28" s="327"/>
      <c r="H28" s="155"/>
      <c r="I28" s="155"/>
      <c r="J28" s="155"/>
      <c r="K28" s="156"/>
      <c r="L28" s="156"/>
      <c r="M28" s="156"/>
    </row>
    <row r="29" spans="1:15" ht="15">
      <c r="A29" s="329"/>
      <c r="B29" s="330"/>
      <c r="C29" s="325"/>
      <c r="D29" s="328"/>
      <c r="E29" s="327"/>
      <c r="F29" s="327"/>
      <c r="H29" s="155"/>
      <c r="I29" s="155"/>
      <c r="J29" s="155"/>
      <c r="K29" s="156"/>
      <c r="L29" s="156"/>
      <c r="M29" s="156"/>
    </row>
    <row r="30" spans="1:15" ht="15">
      <c r="A30" s="329"/>
      <c r="B30" s="330"/>
      <c r="C30" s="325"/>
      <c r="D30" s="328"/>
      <c r="E30" s="327"/>
      <c r="F30" s="327"/>
      <c r="H30" s="155"/>
      <c r="I30" s="155"/>
      <c r="J30" s="155"/>
      <c r="K30" s="156"/>
      <c r="L30" s="156"/>
      <c r="M30" s="156"/>
    </row>
    <row r="31" spans="1:15" ht="60">
      <c r="A31" s="329" t="s">
        <v>441</v>
      </c>
      <c r="B31" s="358" t="s">
        <v>442</v>
      </c>
      <c r="C31" s="316" t="s">
        <v>443</v>
      </c>
      <c r="D31" s="331">
        <f>43*2*0.4</f>
        <v>34.4</v>
      </c>
      <c r="E31" s="318"/>
      <c r="F31" s="318">
        <f>D31*E31</f>
        <v>0</v>
      </c>
      <c r="H31" s="155"/>
      <c r="I31" s="155"/>
      <c r="J31" s="155"/>
      <c r="K31" s="156"/>
      <c r="L31" s="156"/>
      <c r="M31" s="156"/>
    </row>
    <row r="32" spans="1:15" ht="15">
      <c r="A32" s="329"/>
      <c r="B32" s="330"/>
      <c r="C32" s="325"/>
      <c r="D32" s="328"/>
      <c r="E32" s="327"/>
      <c r="F32" s="327"/>
      <c r="G32" s="42"/>
      <c r="H32" s="157"/>
      <c r="I32" s="157"/>
      <c r="J32" s="155"/>
      <c r="K32" s="156"/>
      <c r="L32" s="156"/>
      <c r="M32" s="156"/>
    </row>
    <row r="33" spans="1:17" ht="105" customHeight="1">
      <c r="A33" s="329" t="s">
        <v>444</v>
      </c>
      <c r="B33" s="358" t="s">
        <v>445</v>
      </c>
      <c r="C33" s="316" t="s">
        <v>443</v>
      </c>
      <c r="D33" s="331">
        <f>0.5*0.5*24+0.3*2.5*24</f>
        <v>24</v>
      </c>
      <c r="E33" s="318"/>
      <c r="F33" s="318">
        <f>D33*E33</f>
        <v>0</v>
      </c>
      <c r="G33" s="42"/>
      <c r="H33" s="157"/>
      <c r="I33" s="155"/>
      <c r="J33" s="155"/>
      <c r="K33" s="156"/>
      <c r="L33" s="156"/>
      <c r="M33" s="156"/>
    </row>
    <row r="34" spans="1:17" ht="15">
      <c r="A34" s="329"/>
      <c r="B34" s="330"/>
      <c r="C34" s="325"/>
      <c r="D34" s="328"/>
      <c r="E34" s="327"/>
      <c r="F34" s="327"/>
      <c r="G34" s="42"/>
      <c r="H34" s="157"/>
      <c r="I34" s="155"/>
      <c r="J34" s="155"/>
      <c r="K34" s="156"/>
      <c r="L34" s="156"/>
      <c r="M34" s="156"/>
    </row>
    <row r="35" spans="1:17" ht="45">
      <c r="A35" s="329" t="s">
        <v>446</v>
      </c>
      <c r="B35" s="359" t="s">
        <v>528</v>
      </c>
      <c r="C35" s="316" t="s">
        <v>527</v>
      </c>
      <c r="D35" s="331">
        <v>1</v>
      </c>
      <c r="E35" s="318"/>
      <c r="F35" s="318">
        <f>D35*E35</f>
        <v>0</v>
      </c>
      <c r="G35" s="42"/>
      <c r="H35" s="157"/>
      <c r="I35" s="157"/>
      <c r="J35" s="155"/>
      <c r="K35" s="156"/>
      <c r="L35" s="156"/>
      <c r="M35" s="156"/>
    </row>
    <row r="36" spans="1:17" ht="15">
      <c r="A36" s="329"/>
      <c r="B36" s="330"/>
      <c r="C36" s="325"/>
      <c r="D36" s="328"/>
      <c r="E36" s="327"/>
      <c r="F36" s="327"/>
      <c r="G36" s="42"/>
      <c r="H36" s="157"/>
      <c r="I36" s="157"/>
      <c r="J36" s="155"/>
      <c r="K36" s="156"/>
      <c r="L36" s="156"/>
      <c r="M36" s="156"/>
    </row>
    <row r="37" spans="1:17" ht="45">
      <c r="A37" s="329" t="s">
        <v>447</v>
      </c>
      <c r="B37" s="359" t="s">
        <v>448</v>
      </c>
      <c r="C37" s="316" t="s">
        <v>527</v>
      </c>
      <c r="D37" s="331">
        <v>1</v>
      </c>
      <c r="E37" s="318"/>
      <c r="F37" s="318">
        <f>D37*E37</f>
        <v>0</v>
      </c>
      <c r="G37" s="42"/>
      <c r="H37" s="153"/>
      <c r="I37" s="155"/>
      <c r="J37" s="155"/>
      <c r="K37" s="156"/>
      <c r="L37" s="156"/>
      <c r="M37" s="156"/>
    </row>
    <row r="38" spans="1:17" ht="15" customHeight="1" thickBot="1">
      <c r="A38" s="313"/>
      <c r="B38" s="131"/>
      <c r="C38" s="75"/>
      <c r="D38" s="75"/>
      <c r="E38" s="76"/>
      <c r="F38" s="76"/>
      <c r="G38" s="7"/>
      <c r="I38" s="153"/>
      <c r="J38" s="155"/>
      <c r="K38" s="155"/>
      <c r="L38" s="156"/>
      <c r="M38" s="156"/>
      <c r="N38" s="156"/>
    </row>
    <row r="39" spans="1:17" ht="15" customHeight="1" thickTop="1">
      <c r="A39" s="63"/>
      <c r="B39" s="305" t="s">
        <v>143</v>
      </c>
      <c r="C39" s="63"/>
      <c r="D39" s="63"/>
      <c r="E39" s="59"/>
      <c r="F39" s="60">
        <f>SUM(F8:F37)</f>
        <v>0</v>
      </c>
      <c r="G39" s="7"/>
      <c r="I39" s="290"/>
      <c r="J39" s="291"/>
      <c r="K39" s="291"/>
      <c r="L39" s="292"/>
      <c r="M39" s="292"/>
      <c r="N39" s="292"/>
      <c r="O39" s="158"/>
      <c r="P39" s="158"/>
      <c r="Q39" s="158"/>
    </row>
    <row r="40" spans="1:17" ht="15" customHeight="1">
      <c r="A40" s="16"/>
      <c r="B40" s="23"/>
      <c r="C40" s="16"/>
      <c r="D40" s="16"/>
      <c r="E40" s="24"/>
      <c r="F40" s="26"/>
      <c r="G40" s="7"/>
      <c r="I40" s="290"/>
      <c r="J40" s="291"/>
      <c r="K40" s="291"/>
      <c r="L40" s="292"/>
      <c r="M40" s="292"/>
      <c r="N40" s="292"/>
      <c r="O40" s="158"/>
      <c r="P40" s="293"/>
      <c r="Q40" s="158"/>
    </row>
    <row r="41" spans="1:17" ht="15" customHeight="1" thickBot="1">
      <c r="A41" s="362" t="s">
        <v>477</v>
      </c>
      <c r="B41" s="363" t="s">
        <v>130</v>
      </c>
      <c r="C41" s="377" t="s">
        <v>50</v>
      </c>
      <c r="D41" s="377" t="s">
        <v>39</v>
      </c>
      <c r="E41" s="377" t="s">
        <v>51</v>
      </c>
      <c r="F41" s="378" t="s">
        <v>42</v>
      </c>
      <c r="G41" s="7"/>
      <c r="I41" s="290"/>
      <c r="J41" s="291"/>
      <c r="K41" s="291"/>
      <c r="L41" s="292"/>
      <c r="M41" s="292"/>
      <c r="N41" s="292"/>
      <c r="O41" s="158"/>
      <c r="P41" s="158"/>
      <c r="Q41" s="158"/>
    </row>
    <row r="42" spans="1:17" ht="15" customHeight="1">
      <c r="A42" s="314"/>
      <c r="B42" s="139"/>
      <c r="C42" s="16"/>
      <c r="D42" s="16"/>
      <c r="E42" s="21"/>
      <c r="F42" s="22"/>
      <c r="G42" s="7"/>
      <c r="I42" s="290"/>
      <c r="J42" s="291"/>
      <c r="K42" s="291"/>
      <c r="L42" s="292"/>
      <c r="M42" s="292"/>
      <c r="N42" s="292"/>
      <c r="O42" s="158"/>
      <c r="P42" s="158"/>
      <c r="Q42" s="158"/>
    </row>
    <row r="43" spans="1:17" ht="15" customHeight="1">
      <c r="A43" s="332"/>
      <c r="B43" s="333" t="s">
        <v>449</v>
      </c>
      <c r="C43" s="325"/>
      <c r="D43" s="326"/>
      <c r="E43" s="326"/>
      <c r="F43" s="326"/>
      <c r="G43" s="103"/>
      <c r="H43" s="290"/>
      <c r="I43" s="291"/>
      <c r="J43" s="291"/>
      <c r="K43" s="292"/>
      <c r="L43" s="292"/>
      <c r="M43" s="292"/>
      <c r="N43" s="158"/>
      <c r="O43" s="158"/>
      <c r="P43" s="158"/>
    </row>
    <row r="44" spans="1:17" ht="15" customHeight="1">
      <c r="A44" s="332"/>
      <c r="B44" s="333" t="s">
        <v>450</v>
      </c>
      <c r="C44" s="325"/>
      <c r="D44" s="326"/>
      <c r="E44" s="326"/>
      <c r="F44" s="326"/>
      <c r="G44" s="103"/>
      <c r="H44" s="290"/>
      <c r="I44" s="291"/>
      <c r="J44" s="291"/>
      <c r="K44" s="292"/>
      <c r="L44" s="292"/>
      <c r="M44" s="292"/>
      <c r="N44" s="158"/>
      <c r="O44" s="158"/>
      <c r="P44" s="158"/>
    </row>
    <row r="45" spans="1:17" ht="15" customHeight="1">
      <c r="A45" s="332"/>
      <c r="B45" s="333" t="s">
        <v>451</v>
      </c>
      <c r="C45" s="325"/>
      <c r="D45" s="326"/>
      <c r="E45" s="326"/>
      <c r="F45" s="326"/>
      <c r="G45" s="40"/>
      <c r="H45" s="290"/>
      <c r="I45" s="291"/>
      <c r="J45" s="291"/>
      <c r="K45" s="292"/>
      <c r="L45" s="292"/>
      <c r="M45" s="292"/>
      <c r="N45" s="158"/>
      <c r="O45" s="158"/>
      <c r="P45" s="158"/>
    </row>
    <row r="46" spans="1:17" ht="15" customHeight="1">
      <c r="A46" s="332"/>
      <c r="B46" s="333" t="s">
        <v>452</v>
      </c>
      <c r="C46" s="325"/>
      <c r="D46" s="326"/>
      <c r="E46" s="326"/>
      <c r="F46" s="326"/>
      <c r="G46" s="40"/>
      <c r="H46" s="290"/>
      <c r="I46" s="291"/>
      <c r="J46" s="291"/>
      <c r="K46" s="292"/>
      <c r="L46" s="292"/>
      <c r="M46" s="292"/>
      <c r="N46" s="158"/>
      <c r="O46" s="293"/>
      <c r="P46" s="158"/>
    </row>
    <row r="47" spans="1:17" ht="15" customHeight="1">
      <c r="A47" s="332"/>
      <c r="B47" s="320"/>
      <c r="C47" s="325"/>
      <c r="D47" s="326"/>
      <c r="E47" s="326"/>
      <c r="F47" s="326"/>
      <c r="G47" s="40"/>
      <c r="H47" s="290"/>
      <c r="I47" s="291"/>
      <c r="J47" s="291"/>
      <c r="K47" s="292"/>
      <c r="L47" s="292"/>
      <c r="M47" s="292"/>
      <c r="N47" s="158"/>
      <c r="O47" s="158"/>
      <c r="P47" s="158"/>
    </row>
    <row r="48" spans="1:17" ht="60">
      <c r="A48" s="334" t="s">
        <v>115</v>
      </c>
      <c r="B48" s="357" t="s">
        <v>453</v>
      </c>
      <c r="C48" s="316" t="s">
        <v>443</v>
      </c>
      <c r="D48" s="331">
        <v>25.4</v>
      </c>
      <c r="E48" s="318"/>
      <c r="F48" s="318">
        <f>D48*E48</f>
        <v>0</v>
      </c>
      <c r="G48" s="40"/>
      <c r="H48" s="290"/>
      <c r="I48" s="291"/>
      <c r="J48" s="291"/>
      <c r="K48" s="292"/>
      <c r="L48" s="292"/>
      <c r="M48" s="292"/>
      <c r="N48" s="158"/>
      <c r="O48" s="158"/>
      <c r="P48" s="158"/>
    </row>
    <row r="49" spans="1:17" ht="15">
      <c r="A49" s="335"/>
      <c r="B49" s="320"/>
      <c r="C49" s="325"/>
      <c r="D49" s="326"/>
      <c r="E49" s="336"/>
      <c r="F49" s="336"/>
      <c r="G49" s="40"/>
      <c r="H49" s="290"/>
      <c r="I49" s="291"/>
      <c r="J49" s="291"/>
      <c r="K49" s="292"/>
      <c r="L49" s="292"/>
      <c r="M49" s="292"/>
      <c r="N49" s="158"/>
      <c r="O49" s="158"/>
      <c r="P49" s="158"/>
    </row>
    <row r="50" spans="1:17" ht="75">
      <c r="A50" s="334" t="s">
        <v>116</v>
      </c>
      <c r="B50" s="357" t="s">
        <v>454</v>
      </c>
      <c r="C50" s="316" t="s">
        <v>443</v>
      </c>
      <c r="D50" s="331">
        <v>230.3</v>
      </c>
      <c r="E50" s="318"/>
      <c r="F50" s="318">
        <f>D50*E50</f>
        <v>0</v>
      </c>
      <c r="G50" s="40"/>
      <c r="H50" s="290"/>
      <c r="I50" s="291"/>
      <c r="J50" s="291"/>
      <c r="K50" s="292"/>
      <c r="L50" s="292"/>
      <c r="M50" s="292"/>
      <c r="N50" s="158"/>
      <c r="O50" s="158"/>
      <c r="P50" s="158"/>
    </row>
    <row r="51" spans="1:17" ht="15">
      <c r="A51" s="334"/>
      <c r="B51" s="357"/>
      <c r="C51" s="316"/>
      <c r="D51" s="331"/>
      <c r="E51" s="318"/>
      <c r="F51" s="318"/>
      <c r="G51" s="40"/>
      <c r="H51" s="290"/>
      <c r="I51" s="291"/>
      <c r="J51" s="291"/>
      <c r="K51" s="292"/>
      <c r="L51" s="292"/>
      <c r="M51" s="292"/>
      <c r="N51" s="158"/>
      <c r="O51" s="158"/>
      <c r="P51" s="158"/>
    </row>
    <row r="52" spans="1:17" ht="120">
      <c r="A52" s="334" t="s">
        <v>245</v>
      </c>
      <c r="B52" s="357" t="s">
        <v>455</v>
      </c>
      <c r="C52" s="316" t="s">
        <v>443</v>
      </c>
      <c r="D52" s="317">
        <v>65.3</v>
      </c>
      <c r="E52" s="318"/>
      <c r="F52" s="318">
        <f>D52*E52</f>
        <v>0</v>
      </c>
      <c r="G52" s="40"/>
      <c r="H52" s="290"/>
      <c r="I52" s="291"/>
      <c r="J52" s="291"/>
      <c r="K52" s="292"/>
      <c r="L52" s="292"/>
      <c r="M52" s="292"/>
      <c r="N52" s="158"/>
      <c r="O52" s="158"/>
      <c r="P52" s="158"/>
    </row>
    <row r="53" spans="1:17" ht="15">
      <c r="A53" s="335"/>
      <c r="B53" s="320"/>
      <c r="C53" s="325"/>
      <c r="D53" s="326"/>
      <c r="E53" s="336"/>
      <c r="F53" s="336"/>
      <c r="G53" s="40"/>
      <c r="H53" s="290"/>
      <c r="I53" s="291"/>
      <c r="J53" s="291"/>
      <c r="K53" s="292"/>
      <c r="L53" s="292"/>
      <c r="M53" s="292"/>
      <c r="N53" s="158"/>
      <c r="O53" s="293"/>
      <c r="P53" s="158"/>
    </row>
    <row r="54" spans="1:17" ht="45">
      <c r="A54" s="334" t="s">
        <v>456</v>
      </c>
      <c r="B54" s="357" t="s">
        <v>457</v>
      </c>
      <c r="C54" s="316" t="s">
        <v>429</v>
      </c>
      <c r="D54" s="337">
        <v>440</v>
      </c>
      <c r="E54" s="318"/>
      <c r="F54" s="318">
        <f>D54*E54</f>
        <v>0</v>
      </c>
      <c r="G54" s="40"/>
      <c r="H54" s="290"/>
      <c r="I54" s="291"/>
      <c r="J54" s="291"/>
      <c r="K54" s="292"/>
      <c r="L54" s="292"/>
      <c r="M54" s="292"/>
      <c r="N54" s="158"/>
      <c r="O54" s="158"/>
      <c r="P54" s="158"/>
    </row>
    <row r="55" spans="1:17" ht="15">
      <c r="A55" s="335"/>
      <c r="B55" s="320"/>
      <c r="C55" s="325"/>
      <c r="D55" s="326"/>
      <c r="E55" s="336"/>
      <c r="F55" s="336"/>
      <c r="G55" s="40"/>
      <c r="H55" s="290"/>
      <c r="I55" s="291"/>
      <c r="J55" s="291"/>
      <c r="K55" s="292"/>
      <c r="L55" s="292"/>
      <c r="M55" s="292"/>
      <c r="N55" s="158"/>
      <c r="O55" s="158"/>
      <c r="P55" s="158"/>
    </row>
    <row r="56" spans="1:17" ht="17.25">
      <c r="A56" s="334" t="s">
        <v>458</v>
      </c>
      <c r="B56" s="357" t="s">
        <v>518</v>
      </c>
      <c r="C56" s="316" t="s">
        <v>429</v>
      </c>
      <c r="D56" s="337">
        <v>497</v>
      </c>
      <c r="E56" s="318"/>
      <c r="F56" s="318">
        <f>D56*E56</f>
        <v>0</v>
      </c>
      <c r="G56" s="40"/>
      <c r="H56" s="290"/>
      <c r="I56" s="291"/>
      <c r="J56" s="291"/>
      <c r="K56" s="292"/>
      <c r="L56" s="292"/>
      <c r="M56" s="292"/>
      <c r="N56" s="158"/>
      <c r="O56" s="158"/>
      <c r="P56" s="158"/>
    </row>
    <row r="57" spans="1:17" ht="15">
      <c r="A57" s="335"/>
      <c r="B57" s="320"/>
      <c r="C57" s="325"/>
      <c r="D57" s="326"/>
      <c r="E57" s="336"/>
      <c r="F57" s="336"/>
      <c r="G57" s="40"/>
      <c r="H57" s="290"/>
      <c r="I57" s="291"/>
      <c r="J57" s="291"/>
      <c r="K57" s="292"/>
      <c r="L57" s="292"/>
      <c r="M57" s="292"/>
      <c r="N57" s="158"/>
      <c r="O57" s="158"/>
      <c r="P57" s="158"/>
    </row>
    <row r="58" spans="1:17" ht="90">
      <c r="A58" s="334" t="s">
        <v>459</v>
      </c>
      <c r="B58" s="358" t="s">
        <v>460</v>
      </c>
      <c r="C58" s="316" t="s">
        <v>443</v>
      </c>
      <c r="D58" s="317">
        <v>26.3</v>
      </c>
      <c r="E58" s="318"/>
      <c r="F58" s="318">
        <f>D58*E58</f>
        <v>0</v>
      </c>
      <c r="G58" s="16"/>
      <c r="H58" s="290"/>
      <c r="I58" s="291"/>
      <c r="J58" s="291"/>
      <c r="K58" s="292"/>
      <c r="L58" s="292"/>
      <c r="M58" s="292"/>
      <c r="N58" s="158"/>
      <c r="O58" s="293"/>
      <c r="P58" s="158"/>
    </row>
    <row r="59" spans="1:17" ht="15">
      <c r="A59" s="335"/>
      <c r="B59" s="320"/>
      <c r="C59" s="325"/>
      <c r="D59" s="326"/>
      <c r="E59" s="336"/>
      <c r="F59" s="336"/>
      <c r="G59" s="16"/>
      <c r="H59" s="290"/>
      <c r="I59" s="291"/>
      <c r="J59" s="291"/>
      <c r="K59" s="292"/>
      <c r="L59" s="292"/>
      <c r="M59" s="292"/>
      <c r="N59" s="158"/>
      <c r="O59" s="158"/>
      <c r="P59" s="158"/>
    </row>
    <row r="60" spans="1:17" ht="75">
      <c r="A60" s="334" t="s">
        <v>461</v>
      </c>
      <c r="B60" s="358" t="s">
        <v>462</v>
      </c>
      <c r="C60" s="316" t="s">
        <v>443</v>
      </c>
      <c r="D60" s="338">
        <v>21.7</v>
      </c>
      <c r="E60" s="318"/>
      <c r="F60" s="318">
        <f>D60*E60</f>
        <v>0</v>
      </c>
      <c r="G60" s="16"/>
      <c r="H60" s="290"/>
      <c r="I60" s="291"/>
      <c r="J60" s="291"/>
      <c r="K60" s="292"/>
      <c r="L60" s="292"/>
      <c r="M60" s="292"/>
      <c r="N60" s="158"/>
      <c r="O60" s="158"/>
      <c r="P60" s="158"/>
    </row>
    <row r="61" spans="1:17" ht="15">
      <c r="A61" s="335"/>
      <c r="B61" s="320"/>
      <c r="C61" s="256"/>
      <c r="D61" s="325"/>
      <c r="E61" s="336"/>
      <c r="F61" s="336"/>
      <c r="G61" s="289"/>
      <c r="H61" s="9"/>
      <c r="I61" s="290"/>
      <c r="J61" s="291"/>
      <c r="K61" s="291"/>
      <c r="L61" s="292"/>
      <c r="M61" s="292"/>
      <c r="N61" s="292"/>
      <c r="O61" s="158"/>
      <c r="P61" s="158"/>
      <c r="Q61" s="158"/>
    </row>
    <row r="62" spans="1:17" ht="75">
      <c r="A62" s="334" t="s">
        <v>463</v>
      </c>
      <c r="B62" s="358" t="s">
        <v>464</v>
      </c>
      <c r="C62" s="316" t="s">
        <v>429</v>
      </c>
      <c r="D62" s="337">
        <v>0</v>
      </c>
      <c r="E62" s="318"/>
      <c r="F62" s="318">
        <f>D62*E62</f>
        <v>0</v>
      </c>
      <c r="G62" s="40"/>
      <c r="H62" s="290"/>
      <c r="I62" s="291"/>
      <c r="J62" s="291"/>
      <c r="K62" s="292"/>
      <c r="L62" s="292"/>
      <c r="M62" s="292"/>
      <c r="N62" s="158"/>
      <c r="O62" s="293"/>
      <c r="P62" s="158"/>
    </row>
    <row r="63" spans="1:17" ht="15.75" thickBot="1">
      <c r="A63" s="430"/>
      <c r="B63" s="366"/>
      <c r="C63" s="367"/>
      <c r="D63" s="368"/>
      <c r="E63" s="369"/>
      <c r="F63" s="369"/>
      <c r="G63" s="40"/>
      <c r="H63" s="290"/>
      <c r="I63" s="291"/>
      <c r="J63" s="291"/>
      <c r="K63" s="292"/>
      <c r="L63" s="292"/>
      <c r="M63" s="292"/>
      <c r="N63" s="158"/>
      <c r="O63" s="293"/>
      <c r="P63" s="158"/>
    </row>
    <row r="64" spans="1:17" ht="15" customHeight="1" thickTop="1">
      <c r="A64" s="246"/>
      <c r="B64" s="339" t="s">
        <v>143</v>
      </c>
      <c r="C64" s="246"/>
      <c r="D64" s="246"/>
      <c r="E64" s="311"/>
      <c r="F64" s="22">
        <f>SUM(F48:F62)</f>
        <v>0</v>
      </c>
      <c r="G64" s="32"/>
      <c r="I64" s="290"/>
      <c r="J64" s="291"/>
      <c r="K64" s="291"/>
      <c r="L64" s="292"/>
      <c r="M64" s="292"/>
      <c r="N64" s="292"/>
      <c r="O64" s="158"/>
      <c r="P64" s="158"/>
      <c r="Q64" s="158"/>
    </row>
    <row r="65" spans="1:17" ht="15" customHeight="1">
      <c r="A65" s="17"/>
      <c r="B65" s="23"/>
      <c r="C65" s="16"/>
      <c r="D65" s="16"/>
      <c r="E65" s="17"/>
      <c r="F65" s="17"/>
      <c r="G65" s="32"/>
      <c r="I65" s="290"/>
      <c r="J65" s="291"/>
      <c r="K65" s="291"/>
      <c r="L65" s="292"/>
      <c r="M65" s="292"/>
      <c r="N65" s="292"/>
      <c r="O65" s="158"/>
      <c r="P65" s="158"/>
      <c r="Q65" s="158"/>
    </row>
    <row r="66" spans="1:17" ht="15" customHeight="1" thickBot="1">
      <c r="A66" s="364" t="s">
        <v>465</v>
      </c>
      <c r="B66" s="365" t="s">
        <v>466</v>
      </c>
      <c r="C66" s="377" t="s">
        <v>50</v>
      </c>
      <c r="D66" s="377" t="s">
        <v>39</v>
      </c>
      <c r="E66" s="377" t="s">
        <v>51</v>
      </c>
      <c r="F66" s="378" t="s">
        <v>42</v>
      </c>
      <c r="H66" s="290"/>
      <c r="I66" s="291"/>
      <c r="J66" s="291"/>
      <c r="K66" s="292"/>
      <c r="L66" s="292"/>
      <c r="M66" s="292"/>
      <c r="N66" s="158"/>
      <c r="O66" s="158"/>
      <c r="P66" s="158"/>
    </row>
    <row r="67" spans="1:17" ht="15" customHeight="1">
      <c r="A67" s="341"/>
      <c r="B67" s="342"/>
      <c r="C67" s="325"/>
      <c r="D67" s="326"/>
      <c r="E67" s="326"/>
      <c r="F67" s="326"/>
      <c r="H67" s="290"/>
      <c r="I67" s="291"/>
      <c r="J67" s="291"/>
      <c r="K67" s="292"/>
      <c r="L67" s="292"/>
      <c r="M67" s="292"/>
      <c r="N67" s="158"/>
      <c r="O67" s="293"/>
      <c r="P67" s="158"/>
    </row>
    <row r="68" spans="1:17" ht="90">
      <c r="A68" s="329" t="s">
        <v>162</v>
      </c>
      <c r="B68" s="359" t="s">
        <v>467</v>
      </c>
      <c r="C68" s="316" t="s">
        <v>429</v>
      </c>
      <c r="D68" s="317">
        <v>423.5</v>
      </c>
      <c r="E68" s="318"/>
      <c r="F68" s="318">
        <f>D68*E68</f>
        <v>0</v>
      </c>
      <c r="H68" s="290"/>
      <c r="I68" s="291"/>
      <c r="J68" s="291"/>
      <c r="K68" s="292"/>
      <c r="L68" s="292"/>
      <c r="M68" s="292"/>
      <c r="N68" s="158"/>
      <c r="O68" s="158"/>
      <c r="P68" s="158"/>
    </row>
    <row r="69" spans="1:17" ht="15">
      <c r="A69" s="329"/>
      <c r="B69" s="359"/>
      <c r="C69" s="316"/>
      <c r="D69" s="317"/>
      <c r="E69" s="318"/>
      <c r="F69" s="318"/>
      <c r="H69" s="290"/>
      <c r="I69" s="291"/>
      <c r="J69" s="291"/>
      <c r="K69" s="292"/>
      <c r="L69" s="292"/>
      <c r="M69" s="292"/>
      <c r="N69" s="158"/>
      <c r="O69" s="158"/>
      <c r="P69" s="158"/>
    </row>
    <row r="70" spans="1:17" ht="15">
      <c r="A70" s="329"/>
      <c r="B70" s="359"/>
      <c r="C70" s="316"/>
      <c r="D70" s="317"/>
      <c r="E70" s="318"/>
      <c r="F70" s="318"/>
      <c r="H70" s="290"/>
      <c r="I70" s="291"/>
      <c r="J70" s="291"/>
      <c r="K70" s="292"/>
      <c r="L70" s="292"/>
      <c r="M70" s="292"/>
      <c r="N70" s="158"/>
      <c r="O70" s="158"/>
      <c r="P70" s="158"/>
    </row>
    <row r="71" spans="1:17" ht="15">
      <c r="A71" s="319"/>
      <c r="B71" s="320"/>
      <c r="C71" s="325"/>
      <c r="D71" s="326"/>
      <c r="E71" s="336"/>
      <c r="F71" s="336"/>
      <c r="H71" s="290"/>
      <c r="I71" s="291"/>
      <c r="J71" s="291"/>
      <c r="K71" s="292"/>
      <c r="L71" s="292"/>
      <c r="M71" s="292"/>
      <c r="N71" s="158"/>
      <c r="O71" s="158"/>
      <c r="P71" s="158"/>
    </row>
    <row r="72" spans="1:17" ht="75">
      <c r="A72" s="329" t="s">
        <v>163</v>
      </c>
      <c r="B72" s="358" t="s">
        <v>468</v>
      </c>
      <c r="C72" s="316" t="s">
        <v>443</v>
      </c>
      <c r="D72" s="317">
        <v>115.5</v>
      </c>
      <c r="E72" s="318"/>
      <c r="F72" s="318">
        <f>D72*E72</f>
        <v>0</v>
      </c>
      <c r="H72" s="290"/>
      <c r="I72" s="291"/>
      <c r="J72" s="291"/>
      <c r="K72" s="292"/>
      <c r="L72" s="292"/>
      <c r="M72" s="292"/>
      <c r="N72" s="158"/>
      <c r="O72" s="158"/>
      <c r="P72" s="158"/>
    </row>
    <row r="73" spans="1:17" ht="15">
      <c r="A73" s="319"/>
      <c r="B73" s="320"/>
      <c r="C73" s="325"/>
      <c r="D73" s="326"/>
      <c r="E73" s="336"/>
      <c r="F73" s="336"/>
      <c r="H73" s="290"/>
      <c r="I73" s="291"/>
      <c r="J73" s="291"/>
      <c r="K73" s="292"/>
      <c r="L73" s="292"/>
      <c r="M73" s="292"/>
      <c r="N73" s="158"/>
      <c r="O73" s="293"/>
      <c r="P73" s="158"/>
    </row>
    <row r="74" spans="1:17" ht="32.25" customHeight="1">
      <c r="A74" s="329" t="s">
        <v>469</v>
      </c>
      <c r="B74" s="358" t="s">
        <v>470</v>
      </c>
      <c r="C74" s="325" t="s">
        <v>429</v>
      </c>
      <c r="D74" s="317">
        <v>385</v>
      </c>
      <c r="E74" s="318"/>
      <c r="F74" s="318">
        <f>D74*E74</f>
        <v>0</v>
      </c>
      <c r="H74" s="290"/>
      <c r="I74" s="291"/>
      <c r="J74" s="291"/>
      <c r="K74" s="292"/>
      <c r="L74" s="292"/>
      <c r="M74" s="292"/>
      <c r="N74" s="158"/>
      <c r="O74" s="158"/>
      <c r="P74" s="158"/>
    </row>
    <row r="75" spans="1:17" ht="15">
      <c r="A75" s="319"/>
      <c r="B75" s="320"/>
      <c r="C75" s="325"/>
      <c r="D75" s="326"/>
      <c r="E75" s="336"/>
      <c r="F75" s="336"/>
      <c r="H75" s="290"/>
      <c r="I75" s="291"/>
      <c r="J75" s="291"/>
      <c r="K75" s="292"/>
      <c r="L75" s="292"/>
      <c r="M75" s="292"/>
      <c r="N75" s="158"/>
      <c r="O75" s="158"/>
      <c r="P75" s="158"/>
    </row>
    <row r="76" spans="1:17" ht="33" customHeight="1">
      <c r="A76" s="329" t="s">
        <v>471</v>
      </c>
      <c r="B76" s="358" t="s">
        <v>472</v>
      </c>
      <c r="C76" s="325" t="s">
        <v>429</v>
      </c>
      <c r="D76" s="317">
        <v>385</v>
      </c>
      <c r="E76" s="318"/>
      <c r="F76" s="318">
        <f>D76*E76</f>
        <v>0</v>
      </c>
      <c r="H76" s="290"/>
      <c r="I76" s="291"/>
      <c r="J76" s="291"/>
      <c r="K76" s="292"/>
      <c r="L76" s="292"/>
      <c r="M76" s="292"/>
      <c r="N76" s="158"/>
      <c r="O76" s="293"/>
      <c r="P76" s="158"/>
    </row>
    <row r="77" spans="1:17" ht="15">
      <c r="A77" s="319"/>
      <c r="B77" s="320"/>
      <c r="C77" s="325"/>
      <c r="D77" s="326"/>
      <c r="E77" s="336"/>
      <c r="F77" s="336"/>
      <c r="H77" s="290"/>
      <c r="I77" s="294"/>
      <c r="J77" s="291"/>
      <c r="K77" s="292"/>
      <c r="L77" s="292"/>
      <c r="M77" s="292"/>
      <c r="N77" s="158"/>
      <c r="O77" s="158"/>
      <c r="P77" s="158"/>
    </row>
    <row r="78" spans="1:17" ht="60">
      <c r="A78" s="329" t="s">
        <v>473</v>
      </c>
      <c r="B78" s="358" t="s">
        <v>0</v>
      </c>
      <c r="C78" s="316" t="s">
        <v>423</v>
      </c>
      <c r="D78" s="317">
        <v>68</v>
      </c>
      <c r="E78" s="318"/>
      <c r="F78" s="318">
        <f>D78*E78</f>
        <v>0</v>
      </c>
      <c r="H78" s="295"/>
      <c r="I78" s="291"/>
      <c r="J78" s="291"/>
      <c r="K78" s="292"/>
      <c r="L78" s="292"/>
      <c r="M78" s="292"/>
      <c r="N78" s="158"/>
      <c r="O78" s="158"/>
      <c r="P78" s="158"/>
    </row>
    <row r="79" spans="1:17" ht="15">
      <c r="A79" s="319"/>
      <c r="B79" s="320"/>
      <c r="C79" s="325"/>
      <c r="D79" s="326"/>
      <c r="E79" s="336"/>
      <c r="F79" s="336"/>
      <c r="H79" s="295"/>
      <c r="I79" s="291"/>
      <c r="J79" s="291"/>
      <c r="K79" s="292"/>
      <c r="L79" s="292"/>
      <c r="M79" s="292"/>
      <c r="N79" s="158"/>
      <c r="O79" s="158"/>
      <c r="P79" s="158"/>
    </row>
    <row r="80" spans="1:17" ht="60">
      <c r="A80" s="329" t="s">
        <v>474</v>
      </c>
      <c r="B80" s="358" t="s">
        <v>475</v>
      </c>
      <c r="C80" s="316" t="s">
        <v>443</v>
      </c>
      <c r="D80" s="317">
        <v>3</v>
      </c>
      <c r="E80" s="318"/>
      <c r="F80" s="318">
        <f>D80*E80</f>
        <v>0</v>
      </c>
      <c r="H80" s="295"/>
      <c r="I80" s="294"/>
      <c r="J80" s="291"/>
      <c r="K80" s="292"/>
      <c r="L80" s="292"/>
      <c r="M80" s="292"/>
      <c r="N80" s="158"/>
      <c r="O80" s="158"/>
      <c r="P80" s="158"/>
    </row>
    <row r="81" spans="1:16" ht="15.75" thickBot="1">
      <c r="A81" s="370"/>
      <c r="B81" s="366"/>
      <c r="C81" s="367"/>
      <c r="D81" s="371"/>
      <c r="E81" s="369"/>
      <c r="F81" s="369"/>
      <c r="H81" s="295"/>
      <c r="I81" s="294"/>
      <c r="J81" s="291"/>
      <c r="K81" s="292"/>
      <c r="L81" s="292"/>
      <c r="M81" s="292"/>
      <c r="N81" s="158"/>
      <c r="O81" s="158"/>
      <c r="P81" s="158"/>
    </row>
    <row r="82" spans="1:16" ht="15" customHeight="1" thickTop="1">
      <c r="A82" s="324"/>
      <c r="B82" s="339" t="s">
        <v>143</v>
      </c>
      <c r="C82" s="325"/>
      <c r="D82" s="326"/>
      <c r="E82" s="336"/>
      <c r="F82" s="345">
        <f>SUM(F68:F80)</f>
        <v>0</v>
      </c>
      <c r="H82" s="290"/>
      <c r="I82" s="291"/>
      <c r="J82" s="291"/>
      <c r="K82" s="292"/>
      <c r="L82" s="292"/>
      <c r="M82" s="292"/>
      <c r="N82" s="158"/>
      <c r="O82" s="293"/>
      <c r="P82" s="158"/>
    </row>
    <row r="83" spans="1:16" ht="15" customHeight="1">
      <c r="A83" s="324"/>
      <c r="B83" s="346"/>
      <c r="C83" s="325"/>
      <c r="D83" s="326"/>
      <c r="E83" s="336"/>
      <c r="F83" s="345"/>
      <c r="H83" s="290"/>
      <c r="I83" s="291"/>
      <c r="J83" s="291"/>
      <c r="K83" s="292"/>
      <c r="L83" s="292"/>
      <c r="M83" s="292"/>
      <c r="N83" s="158"/>
      <c r="O83" s="293"/>
      <c r="P83" s="158"/>
    </row>
    <row r="84" spans="1:16" ht="15" customHeight="1" thickBot="1">
      <c r="A84" s="364" t="s">
        <v>478</v>
      </c>
      <c r="B84" s="365" t="s">
        <v>142</v>
      </c>
      <c r="C84" s="377" t="s">
        <v>50</v>
      </c>
      <c r="D84" s="377" t="s">
        <v>39</v>
      </c>
      <c r="E84" s="377" t="s">
        <v>51</v>
      </c>
      <c r="F84" s="378" t="s">
        <v>42</v>
      </c>
      <c r="H84" s="198"/>
      <c r="I84" s="291"/>
      <c r="J84" s="291"/>
      <c r="K84" s="292"/>
      <c r="L84" s="292"/>
      <c r="M84" s="292"/>
      <c r="N84" s="158"/>
      <c r="O84" s="158"/>
      <c r="P84" s="158"/>
    </row>
    <row r="85" spans="1:16" ht="15" customHeight="1">
      <c r="A85" s="341"/>
      <c r="B85" s="342"/>
      <c r="C85" s="325"/>
      <c r="D85" s="326"/>
      <c r="E85" s="336"/>
      <c r="F85" s="336"/>
      <c r="H85" s="290"/>
      <c r="I85" s="291"/>
      <c r="J85" s="291"/>
      <c r="K85" s="292"/>
      <c r="L85" s="292"/>
      <c r="M85" s="292"/>
      <c r="N85" s="158"/>
      <c r="O85" s="158"/>
      <c r="P85" s="158"/>
    </row>
    <row r="86" spans="1:16" ht="30">
      <c r="A86" s="329" t="s">
        <v>479</v>
      </c>
      <c r="B86" s="357" t="s">
        <v>480</v>
      </c>
      <c r="C86" s="316" t="s">
        <v>423</v>
      </c>
      <c r="D86" s="317">
        <v>51</v>
      </c>
      <c r="E86" s="318"/>
      <c r="F86" s="318">
        <f>D86*E86</f>
        <v>0</v>
      </c>
      <c r="H86" s="290"/>
      <c r="I86" s="291"/>
      <c r="J86" s="291"/>
      <c r="K86" s="292"/>
      <c r="L86" s="292"/>
      <c r="M86" s="292"/>
      <c r="N86" s="158"/>
      <c r="O86" s="293"/>
      <c r="P86" s="158"/>
    </row>
    <row r="87" spans="1:16" ht="15">
      <c r="A87" s="319"/>
      <c r="B87" s="320"/>
      <c r="C87" s="325"/>
      <c r="D87" s="326"/>
      <c r="E87" s="336"/>
      <c r="F87" s="336"/>
      <c r="H87" s="290"/>
      <c r="I87" s="291"/>
      <c r="J87" s="291"/>
      <c r="K87" s="292"/>
      <c r="L87" s="292"/>
      <c r="M87" s="292"/>
      <c r="N87" s="158"/>
      <c r="O87" s="158"/>
      <c r="P87" s="158"/>
    </row>
    <row r="88" spans="1:16" ht="90">
      <c r="A88" s="329" t="s">
        <v>481</v>
      </c>
      <c r="B88" s="357" t="s">
        <v>482</v>
      </c>
      <c r="C88" s="316" t="s">
        <v>429</v>
      </c>
      <c r="D88" s="317">
        <v>17</v>
      </c>
      <c r="E88" s="318"/>
      <c r="F88" s="318">
        <f>D88*E88</f>
        <v>0</v>
      </c>
      <c r="H88" s="290"/>
      <c r="I88" s="291"/>
      <c r="J88" s="291"/>
      <c r="K88" s="292"/>
      <c r="L88" s="292"/>
      <c r="M88" s="292"/>
      <c r="N88" s="158"/>
      <c r="O88" s="158"/>
      <c r="P88" s="158"/>
    </row>
    <row r="89" spans="1:16" ht="15">
      <c r="A89" s="319"/>
      <c r="B89" s="320"/>
      <c r="C89" s="325"/>
      <c r="D89" s="326"/>
      <c r="E89" s="336"/>
      <c r="F89" s="336"/>
      <c r="H89" s="290"/>
      <c r="I89" s="291"/>
      <c r="J89" s="291"/>
      <c r="K89" s="292"/>
      <c r="L89" s="292"/>
      <c r="M89" s="292"/>
      <c r="N89" s="158"/>
      <c r="O89" s="158"/>
      <c r="P89" s="158"/>
    </row>
    <row r="90" spans="1:16" ht="90">
      <c r="A90" s="329" t="s">
        <v>483</v>
      </c>
      <c r="B90" s="358" t="s">
        <v>484</v>
      </c>
      <c r="C90" s="316" t="s">
        <v>423</v>
      </c>
      <c r="D90" s="317">
        <v>45</v>
      </c>
      <c r="E90" s="318"/>
      <c r="F90" s="318">
        <f>D90*E90</f>
        <v>0</v>
      </c>
      <c r="H90" s="290"/>
      <c r="I90" s="291"/>
      <c r="J90" s="291"/>
      <c r="K90" s="292"/>
      <c r="L90" s="292"/>
      <c r="M90" s="292"/>
      <c r="N90" s="158"/>
      <c r="O90" s="158"/>
      <c r="P90" s="158"/>
    </row>
    <row r="91" spans="1:16" ht="15">
      <c r="A91" s="329"/>
      <c r="B91" s="358"/>
      <c r="C91" s="316"/>
      <c r="D91" s="317"/>
      <c r="E91" s="318"/>
      <c r="F91" s="318"/>
      <c r="H91" s="290"/>
      <c r="I91" s="291"/>
      <c r="J91" s="291"/>
      <c r="K91" s="292"/>
      <c r="L91" s="292"/>
      <c r="M91" s="292"/>
      <c r="N91" s="158"/>
      <c r="O91" s="158"/>
      <c r="P91" s="158"/>
    </row>
    <row r="92" spans="1:16" ht="15">
      <c r="A92" s="329"/>
      <c r="B92" s="358"/>
      <c r="C92" s="316"/>
      <c r="D92" s="317"/>
      <c r="E92" s="318"/>
      <c r="F92" s="318"/>
      <c r="H92" s="290"/>
      <c r="I92" s="291"/>
      <c r="J92" s="291"/>
      <c r="K92" s="292"/>
      <c r="L92" s="292"/>
      <c r="M92" s="292"/>
      <c r="N92" s="158"/>
      <c r="O92" s="158"/>
      <c r="P92" s="158"/>
    </row>
    <row r="93" spans="1:16" ht="15">
      <c r="A93" s="329"/>
      <c r="B93" s="358"/>
      <c r="C93" s="316"/>
      <c r="D93" s="317"/>
      <c r="E93" s="318"/>
      <c r="F93" s="318"/>
      <c r="H93" s="290"/>
      <c r="I93" s="291"/>
      <c r="J93" s="291"/>
      <c r="K93" s="292"/>
      <c r="L93" s="292"/>
      <c r="M93" s="292"/>
      <c r="N93" s="158"/>
      <c r="O93" s="158"/>
      <c r="P93" s="158"/>
    </row>
    <row r="94" spans="1:16" ht="15">
      <c r="A94" s="329"/>
      <c r="B94" s="358"/>
      <c r="C94" s="316"/>
      <c r="D94" s="317"/>
      <c r="E94" s="318"/>
      <c r="F94" s="318"/>
      <c r="H94" s="290"/>
      <c r="I94" s="291"/>
      <c r="J94" s="291"/>
      <c r="K94" s="292"/>
      <c r="L94" s="292"/>
      <c r="M94" s="292"/>
      <c r="N94" s="158"/>
      <c r="O94" s="158"/>
      <c r="P94" s="158"/>
    </row>
    <row r="95" spans="1:16" ht="15">
      <c r="A95" s="319"/>
      <c r="B95" s="320"/>
      <c r="C95" s="325"/>
      <c r="D95" s="326"/>
      <c r="E95" s="336"/>
      <c r="F95" s="336"/>
      <c r="H95" s="290"/>
      <c r="I95" s="291"/>
      <c r="J95" s="291"/>
      <c r="K95" s="292"/>
      <c r="L95" s="292"/>
      <c r="M95" s="292"/>
      <c r="N95" s="158"/>
      <c r="O95" s="158"/>
      <c r="P95" s="158"/>
    </row>
    <row r="96" spans="1:16" ht="90.75" customHeight="1">
      <c r="A96" s="329" t="s">
        <v>485</v>
      </c>
      <c r="B96" s="357" t="s">
        <v>486</v>
      </c>
      <c r="C96" s="316" t="s">
        <v>423</v>
      </c>
      <c r="D96" s="317">
        <v>65</v>
      </c>
      <c r="E96" s="318"/>
      <c r="F96" s="318">
        <f>D96*E96</f>
        <v>0</v>
      </c>
      <c r="H96" s="290"/>
      <c r="I96" s="291"/>
      <c r="J96" s="291"/>
      <c r="K96" s="292"/>
      <c r="L96" s="292"/>
      <c r="M96" s="292"/>
      <c r="N96" s="158"/>
      <c r="O96" s="293"/>
      <c r="P96" s="158"/>
    </row>
    <row r="97" spans="1:16" ht="15">
      <c r="A97" s="319"/>
      <c r="B97" s="320"/>
      <c r="C97" s="325"/>
      <c r="D97" s="326"/>
      <c r="E97" s="336"/>
      <c r="F97" s="336"/>
      <c r="G97" s="201"/>
      <c r="H97" s="290"/>
      <c r="I97" s="291"/>
      <c r="J97" s="291"/>
      <c r="K97" s="292"/>
      <c r="L97" s="292"/>
      <c r="M97" s="292"/>
      <c r="N97" s="158"/>
      <c r="O97" s="158"/>
      <c r="P97" s="158"/>
    </row>
    <row r="98" spans="1:16" ht="76.5" customHeight="1">
      <c r="A98" s="329" t="s">
        <v>487</v>
      </c>
      <c r="B98" s="357" t="s">
        <v>521</v>
      </c>
      <c r="C98" s="316" t="s">
        <v>423</v>
      </c>
      <c r="D98" s="317">
        <v>51</v>
      </c>
      <c r="E98" s="318"/>
      <c r="F98" s="318">
        <f>D98*E98</f>
        <v>0</v>
      </c>
      <c r="G98" s="201"/>
      <c r="H98" s="290"/>
      <c r="I98" s="291"/>
      <c r="J98" s="291"/>
      <c r="K98" s="292"/>
      <c r="L98" s="292"/>
      <c r="M98" s="292"/>
      <c r="N98" s="158"/>
      <c r="O98" s="158"/>
      <c r="P98" s="158"/>
    </row>
    <row r="99" spans="1:16" ht="15">
      <c r="A99" s="319"/>
      <c r="B99" s="320"/>
      <c r="C99" s="325"/>
      <c r="D99" s="326"/>
      <c r="E99" s="336"/>
      <c r="F99" s="336"/>
      <c r="G99" s="201"/>
      <c r="H99" s="290"/>
      <c r="I99" s="291"/>
      <c r="J99" s="291"/>
      <c r="K99" s="292"/>
      <c r="L99" s="292"/>
      <c r="M99" s="292"/>
      <c r="N99" s="158"/>
      <c r="O99" s="158"/>
      <c r="P99" s="158"/>
    </row>
    <row r="100" spans="1:16" ht="120">
      <c r="A100" s="329" t="s">
        <v>488</v>
      </c>
      <c r="B100" s="357" t="s">
        <v>489</v>
      </c>
      <c r="C100" s="316" t="s">
        <v>423</v>
      </c>
      <c r="D100" s="317">
        <v>51</v>
      </c>
      <c r="E100" s="318"/>
      <c r="F100" s="318">
        <f>D100*E100</f>
        <v>0</v>
      </c>
      <c r="H100" s="290"/>
      <c r="I100" s="291"/>
      <c r="J100" s="291"/>
      <c r="K100" s="292"/>
      <c r="L100" s="292"/>
      <c r="M100" s="292"/>
      <c r="N100" s="158"/>
      <c r="O100" s="293"/>
      <c r="P100" s="158"/>
    </row>
    <row r="101" spans="1:16" ht="15">
      <c r="A101" s="319"/>
      <c r="B101" s="320"/>
      <c r="C101" s="325"/>
      <c r="D101" s="326"/>
      <c r="E101" s="336"/>
      <c r="F101" s="336"/>
      <c r="H101" s="290"/>
      <c r="I101" s="291"/>
      <c r="J101" s="291"/>
      <c r="K101" s="292"/>
      <c r="L101" s="292"/>
      <c r="M101" s="292"/>
      <c r="N101" s="158"/>
      <c r="O101" s="293"/>
      <c r="P101" s="158"/>
    </row>
    <row r="102" spans="1:16" ht="105">
      <c r="A102" s="329" t="s">
        <v>490</v>
      </c>
      <c r="B102" s="359" t="s">
        <v>491</v>
      </c>
      <c r="C102" s="316" t="s">
        <v>72</v>
      </c>
      <c r="D102" s="317">
        <v>2</v>
      </c>
      <c r="E102" s="318"/>
      <c r="F102" s="318">
        <f>D102*E102</f>
        <v>0</v>
      </c>
      <c r="H102" s="290"/>
      <c r="I102" s="291"/>
      <c r="J102" s="291"/>
      <c r="K102" s="292"/>
      <c r="L102" s="292"/>
      <c r="M102" s="292"/>
      <c r="N102" s="158"/>
      <c r="O102" s="158"/>
      <c r="P102" s="158"/>
    </row>
    <row r="103" spans="1:16" s="201" customFormat="1" ht="15">
      <c r="A103" s="319"/>
      <c r="B103" s="320"/>
      <c r="C103" s="325"/>
      <c r="D103" s="326"/>
      <c r="E103" s="336"/>
      <c r="F103" s="336"/>
      <c r="G103" s="205"/>
      <c r="H103" s="290"/>
      <c r="I103" s="291"/>
      <c r="J103" s="291"/>
      <c r="K103" s="292"/>
      <c r="L103" s="292"/>
      <c r="M103" s="292"/>
      <c r="N103" s="296"/>
      <c r="O103" s="296"/>
      <c r="P103" s="296"/>
    </row>
    <row r="104" spans="1:16" ht="90">
      <c r="A104" s="329" t="s">
        <v>492</v>
      </c>
      <c r="B104" s="359" t="s">
        <v>493</v>
      </c>
      <c r="C104" s="316" t="s">
        <v>72</v>
      </c>
      <c r="D104" s="317">
        <v>1</v>
      </c>
      <c r="E104" s="318"/>
      <c r="F104" s="318">
        <f>D104*E104</f>
        <v>0</v>
      </c>
      <c r="H104" s="290"/>
      <c r="I104" s="291"/>
      <c r="J104" s="291"/>
      <c r="K104" s="292"/>
      <c r="L104" s="292"/>
      <c r="M104" s="292"/>
      <c r="N104" s="158"/>
      <c r="O104" s="158"/>
      <c r="P104" s="158"/>
    </row>
    <row r="105" spans="1:16" ht="15">
      <c r="A105" s="319"/>
      <c r="B105" s="320"/>
      <c r="C105" s="325"/>
      <c r="D105" s="326"/>
      <c r="E105" s="336"/>
      <c r="F105" s="336"/>
      <c r="G105" s="158"/>
      <c r="H105" s="290"/>
      <c r="I105" s="291"/>
      <c r="J105" s="291"/>
      <c r="K105" s="292"/>
      <c r="L105" s="292"/>
      <c r="M105" s="292"/>
      <c r="N105" s="158"/>
      <c r="O105" s="158"/>
      <c r="P105" s="158"/>
    </row>
    <row r="106" spans="1:16" ht="90">
      <c r="A106" s="329" t="s">
        <v>494</v>
      </c>
      <c r="B106" s="359" t="s">
        <v>495</v>
      </c>
      <c r="C106" s="316" t="s">
        <v>72</v>
      </c>
      <c r="D106" s="317">
        <v>1</v>
      </c>
      <c r="E106" s="318"/>
      <c r="F106" s="318">
        <f>D106*E106</f>
        <v>0</v>
      </c>
      <c r="G106" s="158"/>
      <c r="H106" s="290"/>
      <c r="I106" s="291"/>
      <c r="J106" s="291"/>
      <c r="K106" s="292"/>
      <c r="L106" s="292"/>
      <c r="M106" s="292"/>
      <c r="N106" s="158"/>
      <c r="O106" s="293"/>
      <c r="P106" s="158"/>
    </row>
    <row r="107" spans="1:16" ht="15">
      <c r="A107" s="319"/>
      <c r="B107" s="320"/>
      <c r="C107" s="325"/>
      <c r="D107" s="326"/>
      <c r="E107" s="336"/>
      <c r="F107" s="336"/>
      <c r="G107" s="158"/>
      <c r="H107" s="165"/>
      <c r="I107" s="291"/>
      <c r="J107" s="291"/>
      <c r="K107" s="292"/>
      <c r="L107" s="292"/>
      <c r="M107" s="292"/>
      <c r="N107" s="158"/>
      <c r="O107" s="158"/>
      <c r="P107" s="158"/>
    </row>
    <row r="108" spans="1:16" ht="15">
      <c r="A108" s="329" t="s">
        <v>496</v>
      </c>
      <c r="B108" s="357" t="s">
        <v>497</v>
      </c>
      <c r="C108" s="316" t="s">
        <v>72</v>
      </c>
      <c r="D108" s="317">
        <v>2</v>
      </c>
      <c r="E108" s="318"/>
      <c r="F108" s="318">
        <f>D108*E108</f>
        <v>0</v>
      </c>
      <c r="G108" s="49"/>
      <c r="H108" s="290"/>
      <c r="I108" s="206"/>
      <c r="J108" s="291"/>
      <c r="K108" s="292"/>
      <c r="L108" s="292"/>
      <c r="M108" s="292"/>
      <c r="N108" s="158"/>
      <c r="O108" s="158"/>
      <c r="P108" s="158"/>
    </row>
    <row r="109" spans="1:16" ht="15">
      <c r="A109" s="329"/>
      <c r="B109" s="357"/>
      <c r="C109" s="316"/>
      <c r="D109" s="317"/>
      <c r="E109" s="318"/>
      <c r="F109" s="318"/>
      <c r="G109" s="49"/>
      <c r="H109" s="290"/>
      <c r="I109" s="206"/>
      <c r="J109" s="291"/>
      <c r="K109" s="292"/>
      <c r="L109" s="292"/>
      <c r="M109" s="292"/>
      <c r="N109" s="158"/>
      <c r="O109" s="158"/>
      <c r="P109" s="158"/>
    </row>
    <row r="110" spans="1:16" ht="15">
      <c r="A110" s="319"/>
      <c r="B110" s="320"/>
      <c r="C110" s="325"/>
      <c r="D110" s="326"/>
      <c r="E110" s="336"/>
      <c r="F110" s="336"/>
      <c r="G110" s="49"/>
      <c r="H110" s="290"/>
      <c r="I110" s="291"/>
      <c r="J110" s="291"/>
      <c r="K110" s="292"/>
      <c r="L110" s="292"/>
      <c r="M110" s="292"/>
      <c r="N110" s="158"/>
      <c r="O110" s="158"/>
      <c r="P110" s="158"/>
    </row>
    <row r="111" spans="1:16" ht="15">
      <c r="A111" s="329" t="s">
        <v>498</v>
      </c>
      <c r="B111" s="357" t="s">
        <v>499</v>
      </c>
      <c r="C111" s="316" t="s">
        <v>72</v>
      </c>
      <c r="D111" s="317">
        <v>2</v>
      </c>
      <c r="E111" s="318"/>
      <c r="F111" s="318">
        <f>D111*E111</f>
        <v>0</v>
      </c>
      <c r="H111" s="290"/>
      <c r="I111" s="291"/>
      <c r="J111" s="291"/>
      <c r="K111" s="292"/>
      <c r="L111" s="292"/>
      <c r="M111" s="292"/>
      <c r="N111" s="158"/>
      <c r="O111" s="293"/>
      <c r="P111" s="158"/>
    </row>
    <row r="112" spans="1:16" ht="15">
      <c r="A112" s="319"/>
      <c r="B112" s="320"/>
      <c r="C112" s="325"/>
      <c r="D112" s="326"/>
      <c r="E112" s="336"/>
      <c r="F112" s="336"/>
      <c r="H112" s="290"/>
      <c r="I112" s="291"/>
      <c r="J112" s="291"/>
      <c r="K112" s="292"/>
      <c r="L112" s="292"/>
      <c r="M112" s="292"/>
      <c r="N112" s="158"/>
      <c r="O112" s="158"/>
      <c r="P112" s="158"/>
    </row>
    <row r="113" spans="1:16" ht="75">
      <c r="A113" s="329" t="s">
        <v>500</v>
      </c>
      <c r="B113" s="357" t="s">
        <v>501</v>
      </c>
      <c r="C113" s="316" t="s">
        <v>72</v>
      </c>
      <c r="D113" s="317">
        <v>2</v>
      </c>
      <c r="E113" s="318"/>
      <c r="F113" s="318">
        <f>D113*E113</f>
        <v>0</v>
      </c>
      <c r="H113" s="290"/>
      <c r="I113" s="291"/>
      <c r="J113" s="291"/>
      <c r="K113" s="292"/>
      <c r="L113" s="292"/>
      <c r="M113" s="292"/>
      <c r="N113" s="158"/>
      <c r="O113" s="158"/>
      <c r="P113" s="158"/>
    </row>
    <row r="114" spans="1:16" ht="15">
      <c r="A114" s="319"/>
      <c r="B114" s="320"/>
      <c r="C114" s="325"/>
      <c r="D114" s="326"/>
      <c r="E114" s="336"/>
      <c r="F114" s="336"/>
      <c r="H114" s="290"/>
      <c r="I114" s="291"/>
      <c r="J114" s="291"/>
      <c r="K114" s="292"/>
      <c r="L114" s="292"/>
      <c r="M114" s="292"/>
      <c r="N114" s="158"/>
      <c r="O114" s="158"/>
      <c r="P114" s="158"/>
    </row>
    <row r="115" spans="1:16" ht="75.75" customHeight="1">
      <c r="A115" s="329" t="s">
        <v>502</v>
      </c>
      <c r="B115" s="357" t="s">
        <v>503</v>
      </c>
      <c r="C115" s="316" t="s">
        <v>72</v>
      </c>
      <c r="D115" s="317">
        <v>1</v>
      </c>
      <c r="E115" s="318"/>
      <c r="F115" s="318">
        <f>D115*E115</f>
        <v>0</v>
      </c>
      <c r="H115" s="290"/>
      <c r="I115" s="291"/>
      <c r="J115" s="291"/>
      <c r="K115" s="292"/>
      <c r="L115" s="292"/>
      <c r="M115" s="292"/>
      <c r="N115" s="158"/>
      <c r="O115" s="158"/>
      <c r="P115" s="158"/>
    </row>
    <row r="116" spans="1:16" ht="15">
      <c r="A116" s="319"/>
      <c r="B116" s="320"/>
      <c r="C116" s="325"/>
      <c r="D116" s="326"/>
      <c r="E116" s="336"/>
      <c r="F116" s="336"/>
      <c r="H116" s="290"/>
      <c r="I116" s="291"/>
      <c r="J116" s="291"/>
      <c r="K116" s="292"/>
      <c r="L116" s="292"/>
      <c r="M116" s="292"/>
      <c r="N116" s="158"/>
      <c r="O116" s="293"/>
      <c r="P116" s="158"/>
    </row>
    <row r="117" spans="1:16" ht="75">
      <c r="A117" s="329" t="s">
        <v>504</v>
      </c>
      <c r="B117" s="357" t="s">
        <v>505</v>
      </c>
      <c r="C117" s="316" t="s">
        <v>72</v>
      </c>
      <c r="D117" s="317">
        <v>1</v>
      </c>
      <c r="E117" s="318"/>
      <c r="F117" s="318">
        <f>D117*E117</f>
        <v>0</v>
      </c>
      <c r="H117" s="290"/>
      <c r="I117" s="294"/>
      <c r="J117" s="291"/>
      <c r="K117" s="292"/>
      <c r="L117" s="292"/>
      <c r="M117" s="292"/>
      <c r="N117" s="158"/>
      <c r="O117" s="158"/>
      <c r="P117" s="158"/>
    </row>
    <row r="118" spans="1:16" ht="15">
      <c r="A118" s="319"/>
      <c r="B118" s="320"/>
      <c r="C118" s="325"/>
      <c r="D118" s="326"/>
      <c r="E118" s="336"/>
      <c r="F118" s="336"/>
      <c r="H118" s="295"/>
      <c r="I118" s="291"/>
      <c r="J118" s="291"/>
      <c r="K118" s="292"/>
      <c r="L118" s="292"/>
      <c r="M118" s="292"/>
      <c r="N118" s="158"/>
      <c r="O118" s="158"/>
      <c r="P118" s="158"/>
    </row>
    <row r="119" spans="1:16" ht="60">
      <c r="A119" s="329" t="s">
        <v>506</v>
      </c>
      <c r="B119" s="357" t="s">
        <v>507</v>
      </c>
      <c r="C119" s="316" t="s">
        <v>72</v>
      </c>
      <c r="D119" s="317">
        <v>1</v>
      </c>
      <c r="E119" s="318"/>
      <c r="F119" s="318">
        <f>D119*E119</f>
        <v>0</v>
      </c>
      <c r="H119" s="295"/>
      <c r="I119" s="291"/>
      <c r="J119" s="291"/>
      <c r="K119" s="292"/>
      <c r="L119" s="292"/>
      <c r="M119" s="292"/>
      <c r="N119" s="158"/>
      <c r="O119" s="158"/>
      <c r="P119" s="158"/>
    </row>
    <row r="120" spans="1:16" ht="15">
      <c r="A120" s="315"/>
      <c r="B120" s="333"/>
      <c r="C120" s="325"/>
      <c r="D120" s="328"/>
      <c r="E120" s="327"/>
      <c r="F120" s="327"/>
      <c r="H120" s="295"/>
      <c r="I120" s="294"/>
      <c r="J120" s="291"/>
      <c r="K120" s="292"/>
      <c r="L120" s="292"/>
      <c r="M120" s="292"/>
      <c r="N120" s="158"/>
      <c r="O120" s="158"/>
      <c r="P120" s="158"/>
    </row>
    <row r="121" spans="1:16" ht="105">
      <c r="A121" s="329" t="s">
        <v>508</v>
      </c>
      <c r="B121" s="357" t="s">
        <v>509</v>
      </c>
      <c r="C121" s="316" t="s">
        <v>423</v>
      </c>
      <c r="D121" s="317">
        <v>12</v>
      </c>
      <c r="E121" s="318"/>
      <c r="F121" s="318">
        <f>D121*E121</f>
        <v>0</v>
      </c>
      <c r="H121" s="295"/>
      <c r="I121" s="294"/>
      <c r="J121" s="291"/>
      <c r="K121" s="292"/>
      <c r="L121" s="292"/>
      <c r="M121" s="292"/>
      <c r="N121" s="158"/>
      <c r="O121" s="158"/>
      <c r="P121" s="158"/>
    </row>
    <row r="122" spans="1:16" ht="15">
      <c r="A122" s="315"/>
      <c r="B122" s="333"/>
      <c r="C122" s="325"/>
      <c r="D122" s="328"/>
      <c r="E122" s="327"/>
      <c r="F122" s="327"/>
      <c r="H122" s="295"/>
      <c r="I122" s="291"/>
      <c r="J122" s="291"/>
      <c r="K122" s="292"/>
      <c r="L122" s="292"/>
      <c r="M122" s="292"/>
      <c r="N122" s="158"/>
      <c r="O122" s="158"/>
      <c r="P122" s="158"/>
    </row>
    <row r="123" spans="1:16" ht="105">
      <c r="A123" s="329" t="s">
        <v>510</v>
      </c>
      <c r="B123" s="357" t="s">
        <v>511</v>
      </c>
      <c r="C123" s="316" t="s">
        <v>423</v>
      </c>
      <c r="D123" s="317">
        <v>12</v>
      </c>
      <c r="E123" s="318"/>
      <c r="F123" s="318">
        <f>D123*E123</f>
        <v>0</v>
      </c>
      <c r="H123" s="290"/>
      <c r="I123" s="291"/>
      <c r="J123" s="291"/>
      <c r="K123" s="292"/>
      <c r="L123" s="292"/>
      <c r="M123" s="292"/>
      <c r="N123" s="158"/>
      <c r="O123" s="158"/>
      <c r="P123" s="158"/>
    </row>
    <row r="124" spans="1:16" ht="15.75" thickBot="1">
      <c r="A124" s="347"/>
      <c r="B124" s="348"/>
      <c r="C124" s="340"/>
      <c r="D124" s="349"/>
      <c r="E124" s="350"/>
      <c r="F124" s="350"/>
      <c r="H124" s="290"/>
      <c r="I124" s="291"/>
      <c r="J124" s="291"/>
      <c r="K124" s="292"/>
      <c r="L124" s="292"/>
      <c r="M124" s="292"/>
      <c r="N124" s="158"/>
      <c r="O124" s="293"/>
      <c r="P124" s="158"/>
    </row>
    <row r="125" spans="1:16" ht="15" customHeight="1" thickTop="1">
      <c r="A125" s="181"/>
      <c r="B125" s="339" t="s">
        <v>143</v>
      </c>
      <c r="C125" s="49"/>
      <c r="D125" s="351"/>
      <c r="E125" s="98"/>
      <c r="F125" s="352">
        <f>SUM(F86:F124)</f>
        <v>0</v>
      </c>
      <c r="H125" s="290"/>
      <c r="I125" s="291"/>
      <c r="J125" s="291"/>
      <c r="K125" s="292"/>
      <c r="L125" s="292"/>
      <c r="M125" s="292"/>
      <c r="N125" s="158"/>
      <c r="O125" s="158"/>
      <c r="P125" s="158"/>
    </row>
    <row r="126" spans="1:16" ht="15" customHeight="1">
      <c r="A126" s="181"/>
      <c r="B126" s="256"/>
      <c r="C126" s="49"/>
      <c r="D126" s="351"/>
      <c r="E126" s="98"/>
      <c r="F126" s="352"/>
      <c r="H126" s="290"/>
      <c r="I126" s="291"/>
      <c r="J126" s="291"/>
      <c r="K126" s="292"/>
      <c r="L126" s="292"/>
      <c r="M126" s="292"/>
      <c r="N126" s="158"/>
      <c r="O126" s="158"/>
      <c r="P126" s="158"/>
    </row>
    <row r="127" spans="1:16" ht="15" customHeight="1">
      <c r="A127" s="181"/>
      <c r="B127" s="256"/>
      <c r="C127" s="49"/>
      <c r="D127" s="351"/>
      <c r="E127" s="98"/>
      <c r="F127" s="352"/>
      <c r="H127" s="290"/>
      <c r="I127" s="291"/>
      <c r="J127" s="291"/>
      <c r="K127" s="292"/>
      <c r="L127" s="292"/>
      <c r="M127" s="292"/>
      <c r="N127" s="158"/>
      <c r="O127" s="158"/>
      <c r="P127" s="158"/>
    </row>
    <row r="128" spans="1:16" ht="15" customHeight="1">
      <c r="A128" s="181"/>
      <c r="B128" s="256"/>
      <c r="C128" s="49"/>
      <c r="D128" s="351"/>
      <c r="E128" s="98"/>
      <c r="F128" s="352"/>
      <c r="H128" s="290"/>
      <c r="I128" s="291"/>
      <c r="J128" s="291"/>
      <c r="K128" s="292"/>
      <c r="L128" s="292"/>
      <c r="M128" s="292"/>
      <c r="N128" s="158"/>
      <c r="O128" s="158"/>
      <c r="P128" s="158"/>
    </row>
    <row r="129" spans="1:24" ht="15" customHeight="1">
      <c r="A129" s="181"/>
      <c r="B129" s="256"/>
      <c r="C129" s="49"/>
      <c r="D129" s="351"/>
      <c r="E129" s="98"/>
      <c r="F129" s="352"/>
      <c r="H129" s="290"/>
      <c r="I129" s="291"/>
      <c r="J129" s="291"/>
      <c r="K129" s="292"/>
      <c r="L129" s="292"/>
      <c r="M129" s="292"/>
      <c r="N129" s="158"/>
      <c r="O129" s="158"/>
      <c r="P129" s="158"/>
    </row>
    <row r="130" spans="1:24" ht="15" customHeight="1">
      <c r="A130" s="181"/>
      <c r="B130" s="256"/>
      <c r="C130" s="49"/>
      <c r="D130" s="351"/>
      <c r="E130" s="98"/>
      <c r="F130" s="352"/>
      <c r="H130" s="290"/>
      <c r="I130" s="291"/>
      <c r="J130" s="291"/>
      <c r="K130" s="292"/>
      <c r="L130" s="292"/>
      <c r="M130" s="292"/>
      <c r="N130" s="158"/>
      <c r="O130" s="158"/>
      <c r="P130" s="158"/>
    </row>
    <row r="131" spans="1:24" ht="15" customHeight="1">
      <c r="A131" s="181"/>
      <c r="B131" s="256"/>
      <c r="C131" s="49"/>
      <c r="D131" s="351"/>
      <c r="E131" s="98"/>
      <c r="F131" s="352"/>
      <c r="H131" s="290"/>
      <c r="I131" s="291"/>
      <c r="J131" s="291"/>
      <c r="K131" s="292"/>
      <c r="L131" s="292"/>
      <c r="M131" s="292"/>
      <c r="N131" s="158"/>
      <c r="O131" s="158"/>
      <c r="P131" s="158"/>
    </row>
    <row r="132" spans="1:24" ht="15" customHeight="1" thickBot="1">
      <c r="A132" s="364" t="s">
        <v>512</v>
      </c>
      <c r="B132" s="365" t="s">
        <v>513</v>
      </c>
      <c r="C132" s="377" t="s">
        <v>50</v>
      </c>
      <c r="D132" s="377" t="s">
        <v>39</v>
      </c>
      <c r="E132" s="377" t="s">
        <v>51</v>
      </c>
      <c r="F132" s="378" t="s">
        <v>42</v>
      </c>
      <c r="H132" s="290"/>
      <c r="I132" s="291"/>
      <c r="J132" s="291"/>
      <c r="K132" s="292"/>
      <c r="L132" s="292"/>
      <c r="M132" s="292"/>
      <c r="N132" s="158"/>
      <c r="O132" s="158"/>
      <c r="P132" s="158"/>
    </row>
    <row r="133" spans="1:24" ht="15" customHeight="1">
      <c r="A133" s="319"/>
      <c r="B133" s="342"/>
      <c r="C133" s="321"/>
      <c r="D133" s="322"/>
      <c r="E133" s="323"/>
      <c r="F133" s="323"/>
      <c r="H133" s="290"/>
      <c r="I133" s="291"/>
      <c r="J133" s="291"/>
      <c r="K133" s="292"/>
      <c r="L133" s="292"/>
      <c r="M133" s="292"/>
      <c r="N133" s="158"/>
      <c r="O133" s="293"/>
      <c r="P133" s="158"/>
    </row>
    <row r="134" spans="1:24" ht="92.25">
      <c r="A134" s="315" t="s">
        <v>69</v>
      </c>
      <c r="B134" s="357" t="s">
        <v>517</v>
      </c>
      <c r="C134" s="316" t="s">
        <v>423</v>
      </c>
      <c r="D134" s="317">
        <v>18</v>
      </c>
      <c r="E134" s="318"/>
      <c r="F134" s="318">
        <f>D134*E134</f>
        <v>0</v>
      </c>
      <c r="H134" s="290"/>
      <c r="I134" s="291"/>
      <c r="J134" s="291"/>
      <c r="K134" s="292"/>
      <c r="L134" s="292"/>
      <c r="M134" s="292"/>
      <c r="N134" s="158"/>
      <c r="O134" s="158"/>
      <c r="P134" s="158"/>
    </row>
    <row r="135" spans="1:24" ht="15">
      <c r="A135" s="319"/>
      <c r="B135" s="320"/>
      <c r="C135" s="321"/>
      <c r="D135" s="322"/>
      <c r="E135" s="323"/>
      <c r="F135" s="323"/>
      <c r="H135" s="290"/>
      <c r="I135" s="291"/>
      <c r="J135" s="291"/>
      <c r="K135" s="292"/>
      <c r="L135" s="292"/>
      <c r="M135" s="292"/>
      <c r="N135" s="158"/>
      <c r="O135" s="158"/>
      <c r="P135" s="158"/>
    </row>
    <row r="136" spans="1:24" ht="60">
      <c r="A136" s="315" t="s">
        <v>96</v>
      </c>
      <c r="B136" s="357" t="s">
        <v>514</v>
      </c>
      <c r="C136" s="316" t="s">
        <v>423</v>
      </c>
      <c r="D136" s="317">
        <v>68</v>
      </c>
      <c r="E136" s="318"/>
      <c r="F136" s="318">
        <f>D136*E136</f>
        <v>0</v>
      </c>
      <c r="H136" s="290"/>
      <c r="I136" s="291"/>
      <c r="J136" s="291"/>
      <c r="K136" s="292"/>
      <c r="L136" s="292"/>
      <c r="M136" s="292"/>
      <c r="N136" s="158"/>
      <c r="O136" s="158"/>
      <c r="P136" s="158"/>
    </row>
    <row r="137" spans="1:24" ht="15">
      <c r="A137" s="319"/>
      <c r="B137" s="320"/>
      <c r="C137" s="321"/>
      <c r="D137" s="322"/>
      <c r="E137" s="323"/>
      <c r="F137" s="323"/>
      <c r="H137" s="290"/>
      <c r="I137" s="291"/>
      <c r="J137" s="291"/>
      <c r="K137" s="292"/>
      <c r="L137" s="292"/>
      <c r="M137" s="292"/>
      <c r="N137" s="158"/>
      <c r="O137" s="158"/>
      <c r="P137" s="158"/>
    </row>
    <row r="138" spans="1:24" ht="30">
      <c r="A138" s="315" t="s">
        <v>515</v>
      </c>
      <c r="B138" s="139" t="s">
        <v>516</v>
      </c>
      <c r="C138" s="316" t="s">
        <v>72</v>
      </c>
      <c r="D138" s="317">
        <v>1</v>
      </c>
      <c r="E138" s="318"/>
      <c r="F138" s="318">
        <f>D138*E138</f>
        <v>0</v>
      </c>
      <c r="H138" s="290"/>
      <c r="I138" s="291"/>
      <c r="J138" s="291"/>
      <c r="K138" s="292"/>
      <c r="L138" s="292"/>
      <c r="M138" s="292"/>
      <c r="N138" s="158"/>
      <c r="O138" s="158"/>
      <c r="P138" s="158"/>
    </row>
    <row r="139" spans="1:24" ht="15.75" thickBot="1">
      <c r="A139" s="343"/>
      <c r="B139" s="344"/>
      <c r="C139" s="353"/>
      <c r="D139" s="354"/>
      <c r="E139" s="355"/>
      <c r="F139" s="355"/>
      <c r="H139" s="290"/>
      <c r="I139" s="291"/>
      <c r="J139" s="291"/>
      <c r="K139" s="292"/>
      <c r="L139" s="292"/>
      <c r="M139" s="292"/>
      <c r="N139" s="158"/>
      <c r="O139" s="158"/>
      <c r="P139" s="158"/>
    </row>
    <row r="140" spans="1:24" ht="15" customHeight="1" thickTop="1">
      <c r="A140" s="356"/>
      <c r="B140" s="339" t="s">
        <v>143</v>
      </c>
      <c r="C140" s="325"/>
      <c r="D140" s="326"/>
      <c r="E140" s="327"/>
      <c r="F140" s="352">
        <f>SUM(F134:F138)</f>
        <v>0</v>
      </c>
      <c r="H140" s="290"/>
      <c r="I140" s="291"/>
      <c r="J140" s="291"/>
      <c r="K140" s="292"/>
      <c r="L140" s="292"/>
      <c r="M140" s="292"/>
      <c r="N140" s="158"/>
      <c r="O140" s="293"/>
      <c r="P140" s="158"/>
    </row>
    <row r="141" spans="1:24" ht="15" customHeight="1">
      <c r="A141" s="356"/>
      <c r="B141" s="339"/>
      <c r="C141" s="325"/>
      <c r="D141" s="326"/>
      <c r="E141" s="327"/>
      <c r="F141" s="352"/>
      <c r="G141" s="303"/>
      <c r="H141" s="113"/>
      <c r="I141" s="295"/>
      <c r="J141" s="294"/>
      <c r="K141" s="291"/>
      <c r="L141" s="292"/>
      <c r="M141" s="292"/>
      <c r="N141" s="292"/>
      <c r="O141" s="158"/>
      <c r="P141" s="158"/>
      <c r="Q141" s="158"/>
    </row>
    <row r="142" spans="1:24" ht="15" customHeight="1">
      <c r="A142" s="356"/>
      <c r="B142" s="339"/>
      <c r="C142" s="325"/>
      <c r="D142" s="326"/>
      <c r="E142" s="327"/>
      <c r="F142" s="352"/>
      <c r="G142" s="174"/>
      <c r="H142" s="307"/>
      <c r="I142" s="308"/>
      <c r="J142" s="308"/>
      <c r="K142" s="308"/>
      <c r="L142" s="308"/>
      <c r="M142" s="309"/>
      <c r="N142" s="303"/>
      <c r="O142" s="116"/>
      <c r="P142" s="290"/>
      <c r="Q142" s="294"/>
      <c r="R142" s="291"/>
      <c r="S142" s="292"/>
      <c r="T142" s="292"/>
      <c r="U142" s="292"/>
      <c r="V142" s="158"/>
      <c r="W142" s="158"/>
      <c r="X142" s="158"/>
    </row>
    <row r="143" spans="1:24" ht="15" customHeight="1">
      <c r="A143" s="186"/>
      <c r="B143" s="187"/>
      <c r="C143" s="183"/>
      <c r="D143" s="184"/>
      <c r="E143" s="185"/>
      <c r="F143" s="49"/>
      <c r="G143" s="174"/>
      <c r="H143" s="308"/>
      <c r="I143" s="308"/>
      <c r="J143" s="308"/>
      <c r="K143" s="308"/>
      <c r="L143" s="308"/>
      <c r="M143" s="306"/>
      <c r="N143" s="303"/>
      <c r="O143" s="174"/>
      <c r="P143" s="290"/>
      <c r="Q143" s="291"/>
      <c r="R143" s="291"/>
      <c r="S143" s="292"/>
      <c r="T143" s="292"/>
      <c r="U143" s="292"/>
      <c r="V143" s="158"/>
      <c r="W143" s="158"/>
      <c r="X143" s="158"/>
    </row>
    <row r="144" spans="1:24" ht="15" customHeight="1">
      <c r="A144" s="437" t="s">
        <v>98</v>
      </c>
      <c r="B144" s="446"/>
      <c r="C144" s="446"/>
      <c r="D144" s="446"/>
      <c r="E144" s="446"/>
      <c r="F144" s="442"/>
      <c r="G144" s="174"/>
      <c r="H144" s="307"/>
      <c r="I144" s="308"/>
      <c r="J144" s="307"/>
      <c r="K144" s="307"/>
      <c r="L144" s="310"/>
      <c r="M144" s="306"/>
      <c r="N144" s="304"/>
      <c r="O144" s="174"/>
      <c r="P144" s="290"/>
      <c r="Q144" s="291"/>
      <c r="R144" s="291"/>
      <c r="S144" s="292"/>
      <c r="T144" s="292"/>
      <c r="U144" s="292"/>
      <c r="V144" s="158"/>
      <c r="W144" s="158"/>
      <c r="X144" s="158"/>
    </row>
    <row r="145" spans="1:24" ht="15" customHeight="1">
      <c r="A145" s="41"/>
      <c r="B145" s="2"/>
      <c r="C145" s="2"/>
      <c r="D145" s="2"/>
      <c r="E145" s="2"/>
      <c r="F145" s="174"/>
      <c r="G145" s="174"/>
      <c r="H145" s="307"/>
      <c r="I145" s="307"/>
      <c r="J145" s="307"/>
      <c r="K145" s="307"/>
      <c r="L145" s="307"/>
      <c r="M145" s="309"/>
      <c r="N145" s="289"/>
      <c r="O145" s="174"/>
      <c r="P145" s="290"/>
      <c r="Q145" s="291"/>
      <c r="R145" s="291"/>
      <c r="S145" s="292"/>
      <c r="T145" s="292"/>
      <c r="U145" s="292"/>
      <c r="V145" s="158"/>
      <c r="W145" s="293"/>
      <c r="X145" s="158"/>
    </row>
    <row r="146" spans="1:24" ht="15" customHeight="1">
      <c r="A146" s="445" t="s">
        <v>177</v>
      </c>
      <c r="B146" s="445"/>
      <c r="C146" s="117"/>
      <c r="D146" s="117"/>
      <c r="E146" s="117"/>
      <c r="I146" s="290"/>
      <c r="J146" s="291"/>
      <c r="K146" s="291"/>
      <c r="L146" s="292"/>
      <c r="M146" s="292"/>
      <c r="N146" s="292"/>
      <c r="O146" s="158"/>
      <c r="P146" s="158"/>
      <c r="Q146" s="158"/>
    </row>
    <row r="147" spans="1:24" ht="15" customHeight="1">
      <c r="A147" s="17"/>
      <c r="B147" s="17"/>
      <c r="C147" s="117"/>
      <c r="D147" s="117"/>
      <c r="E147" s="117"/>
      <c r="I147" s="290"/>
      <c r="J147" s="291"/>
      <c r="K147" s="291"/>
      <c r="L147" s="292"/>
      <c r="M147" s="292"/>
      <c r="N147" s="292"/>
      <c r="O147" s="158"/>
      <c r="P147" s="158"/>
      <c r="Q147" s="158"/>
    </row>
    <row r="148" spans="1:24" ht="15" customHeight="1">
      <c r="A148" s="217" t="s">
        <v>137</v>
      </c>
      <c r="B148" s="214" t="s">
        <v>138</v>
      </c>
      <c r="C148" s="215"/>
      <c r="D148" s="216"/>
      <c r="E148" s="449" t="s">
        <v>42</v>
      </c>
      <c r="F148" s="466"/>
      <c r="I148" s="290"/>
      <c r="J148" s="291"/>
      <c r="K148" s="291"/>
      <c r="L148" s="292"/>
      <c r="M148" s="292"/>
      <c r="N148" s="292"/>
      <c r="O148" s="158"/>
      <c r="P148" s="293"/>
      <c r="Q148" s="158"/>
    </row>
    <row r="149" spans="1:24" ht="15" customHeight="1">
      <c r="A149" s="284"/>
      <c r="B149" s="283"/>
      <c r="C149" s="267"/>
      <c r="D149" s="266"/>
      <c r="E149" s="451"/>
      <c r="F149" s="452"/>
      <c r="I149" s="290"/>
      <c r="J149" s="291"/>
      <c r="K149" s="291"/>
      <c r="L149" s="292"/>
      <c r="M149" s="292"/>
      <c r="N149" s="292"/>
      <c r="O149" s="158"/>
      <c r="P149" s="158"/>
      <c r="Q149" s="158"/>
    </row>
    <row r="150" spans="1:24" ht="15" customHeight="1">
      <c r="A150" s="399" t="s">
        <v>476</v>
      </c>
      <c r="B150" s="400" t="s">
        <v>140</v>
      </c>
      <c r="C150" s="401"/>
      <c r="D150" s="389"/>
      <c r="E150" s="463">
        <f>$F$39</f>
        <v>0</v>
      </c>
      <c r="F150" s="464"/>
      <c r="I150" s="290"/>
      <c r="J150" s="291"/>
      <c r="K150" s="291"/>
      <c r="L150" s="292"/>
      <c r="M150" s="292"/>
      <c r="N150" s="292"/>
      <c r="O150" s="158"/>
      <c r="P150" s="158"/>
      <c r="Q150" s="158"/>
    </row>
    <row r="151" spans="1:24" ht="15" customHeight="1">
      <c r="A151" s="402" t="s">
        <v>477</v>
      </c>
      <c r="B151" s="403" t="s">
        <v>130</v>
      </c>
      <c r="C151" s="401"/>
      <c r="D151" s="389"/>
      <c r="E151" s="463">
        <f>$F$64</f>
        <v>0</v>
      </c>
      <c r="F151" s="464"/>
      <c r="I151" s="295"/>
      <c r="J151" s="291"/>
      <c r="K151" s="291"/>
      <c r="L151" s="292"/>
      <c r="M151" s="292"/>
      <c r="N151" s="292"/>
      <c r="O151" s="158"/>
      <c r="P151" s="293"/>
      <c r="Q151" s="158"/>
    </row>
    <row r="152" spans="1:24" ht="15" customHeight="1">
      <c r="A152" s="402" t="s">
        <v>465</v>
      </c>
      <c r="B152" s="403" t="s">
        <v>141</v>
      </c>
      <c r="C152" s="401"/>
      <c r="D152" s="389"/>
      <c r="E152" s="463">
        <f>$F$82</f>
        <v>0</v>
      </c>
      <c r="F152" s="464"/>
      <c r="I152" s="295"/>
      <c r="J152" s="294"/>
      <c r="K152" s="291"/>
      <c r="L152" s="292"/>
      <c r="M152" s="292"/>
      <c r="N152" s="292"/>
      <c r="O152" s="158"/>
      <c r="P152" s="158"/>
      <c r="Q152" s="158"/>
    </row>
    <row r="153" spans="1:24" ht="15" customHeight="1">
      <c r="A153" s="404" t="s">
        <v>478</v>
      </c>
      <c r="B153" s="405" t="s">
        <v>142</v>
      </c>
      <c r="C153" s="401"/>
      <c r="D153" s="389"/>
      <c r="E153" s="463">
        <f>$F$125</f>
        <v>0</v>
      </c>
      <c r="F153" s="464"/>
      <c r="I153" s="295"/>
      <c r="J153" s="291"/>
      <c r="K153" s="291"/>
      <c r="L153" s="292"/>
      <c r="M153" s="292"/>
      <c r="N153" s="292"/>
      <c r="O153" s="158"/>
      <c r="P153" s="293"/>
      <c r="Q153" s="158"/>
    </row>
    <row r="154" spans="1:24" ht="15" customHeight="1">
      <c r="A154" s="386" t="s">
        <v>512</v>
      </c>
      <c r="B154" s="406" t="s">
        <v>513</v>
      </c>
      <c r="C154" s="388"/>
      <c r="D154" s="389"/>
      <c r="E154" s="463">
        <f>$F$140</f>
        <v>0</v>
      </c>
      <c r="F154" s="464"/>
      <c r="I154" s="295"/>
      <c r="J154" s="294"/>
      <c r="K154" s="291"/>
      <c r="L154" s="292"/>
      <c r="M154" s="292"/>
      <c r="N154" s="292"/>
      <c r="O154" s="158"/>
      <c r="P154" s="158"/>
      <c r="Q154" s="158"/>
    </row>
    <row r="155" spans="1:24" ht="15" customHeight="1">
      <c r="A155" s="396"/>
      <c r="B155" s="447" t="s">
        <v>143</v>
      </c>
      <c r="C155" s="448"/>
      <c r="D155" s="397"/>
      <c r="E155" s="455">
        <f>SUM(E150:F154)</f>
        <v>0</v>
      </c>
      <c r="F155" s="456"/>
      <c r="I155" s="295"/>
      <c r="J155" s="294"/>
      <c r="K155" s="291"/>
      <c r="L155" s="292"/>
      <c r="M155" s="292"/>
      <c r="N155" s="292"/>
      <c r="O155" s="158"/>
      <c r="P155" s="158"/>
      <c r="Q155" s="158"/>
    </row>
    <row r="156" spans="1:24" ht="15" customHeight="1">
      <c r="A156" s="285"/>
      <c r="B156" s="387" t="s">
        <v>144</v>
      </c>
      <c r="C156" s="146"/>
      <c r="D156" s="147"/>
      <c r="E156" s="457">
        <f>0.05*E155</f>
        <v>0</v>
      </c>
      <c r="F156" s="458"/>
      <c r="I156" s="295"/>
      <c r="J156" s="294"/>
      <c r="K156" s="291"/>
      <c r="L156" s="292"/>
      <c r="M156" s="292"/>
      <c r="N156" s="292"/>
      <c r="O156" s="158"/>
      <c r="P156" s="158"/>
      <c r="Q156" s="158"/>
    </row>
    <row r="157" spans="1:24" ht="15" customHeight="1">
      <c r="A157" s="285"/>
      <c r="B157" s="387"/>
      <c r="C157" s="146"/>
      <c r="D157" s="147"/>
      <c r="E157" s="463"/>
      <c r="F157" s="464"/>
      <c r="I157" s="295"/>
      <c r="J157" s="294"/>
      <c r="K157" s="291"/>
      <c r="L157" s="292"/>
      <c r="M157" s="292"/>
      <c r="N157" s="292"/>
      <c r="O157" s="158"/>
      <c r="P157" s="158"/>
      <c r="Q157" s="158"/>
    </row>
    <row r="158" spans="1:24" ht="15" customHeight="1">
      <c r="A158" s="286"/>
      <c r="B158" s="387" t="s">
        <v>147</v>
      </c>
      <c r="C158" s="146"/>
      <c r="D158" s="147"/>
      <c r="E158" s="453">
        <f>SUM(E155:F157)</f>
        <v>0</v>
      </c>
      <c r="F158" s="454"/>
      <c r="I158" s="298"/>
      <c r="J158" s="295"/>
      <c r="K158" s="290"/>
      <c r="L158" s="297"/>
      <c r="M158" s="297"/>
      <c r="N158" s="297"/>
      <c r="O158" s="158"/>
      <c r="P158" s="158"/>
      <c r="Q158" s="158"/>
    </row>
    <row r="159" spans="1:24" ht="15" customHeight="1">
      <c r="A159" s="287"/>
      <c r="B159" s="398" t="s">
        <v>145</v>
      </c>
      <c r="C159" s="148"/>
      <c r="D159" s="149"/>
      <c r="E159" s="443">
        <f>0.22*E158</f>
        <v>0</v>
      </c>
      <c r="F159" s="444"/>
      <c r="I159" s="298"/>
      <c r="J159" s="298"/>
      <c r="K159" s="290"/>
      <c r="L159" s="297"/>
      <c r="M159" s="297"/>
      <c r="N159" s="297"/>
      <c r="O159" s="158"/>
      <c r="P159" s="299"/>
      <c r="Q159" s="158"/>
    </row>
    <row r="160" spans="1:24" ht="15" customHeight="1">
      <c r="A160" s="396"/>
      <c r="B160" s="447" t="s">
        <v>148</v>
      </c>
      <c r="C160" s="448"/>
      <c r="D160" s="397"/>
      <c r="E160" s="455">
        <f>SUM(E158:F159)</f>
        <v>0</v>
      </c>
      <c r="F160" s="456"/>
      <c r="I160" s="298"/>
      <c r="J160" s="298"/>
      <c r="K160" s="290"/>
      <c r="L160" s="297"/>
      <c r="M160" s="297"/>
      <c r="N160" s="297"/>
      <c r="O160" s="158"/>
      <c r="P160" s="299"/>
      <c r="Q160" s="158"/>
    </row>
    <row r="161" spans="9:17" ht="15" customHeight="1">
      <c r="I161" s="298"/>
      <c r="J161" s="298"/>
      <c r="K161" s="290"/>
      <c r="L161" s="297"/>
      <c r="M161" s="297"/>
      <c r="N161" s="297"/>
      <c r="O161" s="158"/>
      <c r="P161" s="299"/>
      <c r="Q161" s="158"/>
    </row>
    <row r="162" spans="9:17" ht="15" customHeight="1">
      <c r="I162" s="298"/>
      <c r="J162" s="298"/>
      <c r="K162" s="290"/>
      <c r="L162" s="297"/>
      <c r="M162" s="297"/>
      <c r="N162" s="297"/>
      <c r="O162" s="158"/>
      <c r="P162" s="299"/>
      <c r="Q162" s="158"/>
    </row>
    <row r="163" spans="9:17" ht="15" customHeight="1">
      <c r="I163" s="298"/>
      <c r="J163" s="298"/>
      <c r="K163" s="290"/>
      <c r="L163" s="297"/>
      <c r="M163" s="297"/>
      <c r="N163" s="297"/>
      <c r="O163" s="158"/>
      <c r="P163" s="299"/>
      <c r="Q163" s="158"/>
    </row>
    <row r="164" spans="9:17" ht="15" customHeight="1">
      <c r="I164" s="298"/>
      <c r="J164" s="298"/>
      <c r="K164" s="290"/>
      <c r="L164" s="297"/>
      <c r="M164" s="297"/>
      <c r="N164" s="297"/>
      <c r="O164" s="158"/>
      <c r="P164" s="299"/>
      <c r="Q164" s="158"/>
    </row>
    <row r="165" spans="9:17" ht="15" customHeight="1">
      <c r="I165" s="298"/>
      <c r="J165" s="298"/>
      <c r="K165" s="290"/>
      <c r="L165" s="297"/>
      <c r="M165" s="297"/>
      <c r="N165" s="297"/>
      <c r="O165" s="158"/>
      <c r="P165" s="299"/>
      <c r="Q165" s="158"/>
    </row>
    <row r="166" spans="9:17" ht="15" customHeight="1">
      <c r="I166" s="298"/>
      <c r="J166" s="298"/>
      <c r="K166" s="290"/>
      <c r="L166" s="297"/>
      <c r="M166" s="297"/>
      <c r="N166" s="297"/>
      <c r="O166" s="158"/>
      <c r="P166" s="299"/>
      <c r="Q166" s="158"/>
    </row>
    <row r="167" spans="9:17" ht="15" customHeight="1">
      <c r="I167" s="298"/>
      <c r="J167" s="298"/>
      <c r="K167" s="290"/>
      <c r="L167" s="297"/>
      <c r="M167" s="297"/>
      <c r="N167" s="297"/>
      <c r="O167" s="158"/>
      <c r="P167" s="299"/>
      <c r="Q167" s="158"/>
    </row>
    <row r="168" spans="9:17" ht="15" customHeight="1">
      <c r="I168" s="298"/>
      <c r="J168" s="298"/>
      <c r="K168" s="290"/>
      <c r="L168" s="297"/>
      <c r="M168" s="297"/>
      <c r="N168" s="297"/>
      <c r="O168" s="158"/>
      <c r="P168" s="299"/>
      <c r="Q168" s="158"/>
    </row>
    <row r="169" spans="9:17" ht="15" customHeight="1">
      <c r="I169" s="295"/>
      <c r="J169" s="300"/>
      <c r="K169" s="291"/>
      <c r="L169" s="292"/>
      <c r="M169" s="292"/>
      <c r="N169" s="292"/>
      <c r="O169" s="158"/>
      <c r="P169" s="299"/>
      <c r="Q169" s="158"/>
    </row>
    <row r="170" spans="9:17" ht="15" customHeight="1">
      <c r="I170" s="295"/>
      <c r="J170" s="294"/>
      <c r="K170" s="291"/>
      <c r="L170" s="292"/>
      <c r="M170" s="292"/>
      <c r="N170" s="292"/>
      <c r="O170" s="158"/>
      <c r="P170" s="299"/>
      <c r="Q170" s="158"/>
    </row>
    <row r="171" spans="9:17" ht="15" customHeight="1">
      <c r="I171" s="295"/>
      <c r="J171" s="291"/>
      <c r="K171" s="291"/>
      <c r="L171" s="292"/>
      <c r="M171" s="292"/>
      <c r="N171" s="292"/>
      <c r="O171" s="158"/>
      <c r="P171" s="299"/>
      <c r="Q171" s="158"/>
    </row>
    <row r="172" spans="9:17" ht="15" customHeight="1">
      <c r="I172" s="295"/>
      <c r="J172" s="291"/>
      <c r="K172" s="291"/>
      <c r="L172" s="292"/>
      <c r="M172" s="292"/>
      <c r="N172" s="292"/>
      <c r="O172" s="158"/>
      <c r="P172" s="158"/>
      <c r="Q172" s="158"/>
    </row>
    <row r="173" spans="9:17" ht="15" customHeight="1">
      <c r="I173" s="158"/>
      <c r="J173" s="291"/>
      <c r="K173" s="291"/>
      <c r="L173" s="292"/>
      <c r="M173" s="292"/>
      <c r="N173" s="292"/>
      <c r="O173" s="158"/>
      <c r="P173" s="158"/>
      <c r="Q173" s="158"/>
    </row>
    <row r="174" spans="9:17" ht="15" customHeight="1">
      <c r="I174" s="99"/>
      <c r="J174" s="174"/>
      <c r="K174" s="174"/>
      <c r="L174" s="301"/>
      <c r="M174" s="301"/>
      <c r="N174" s="301"/>
      <c r="O174" s="158"/>
      <c r="P174" s="158"/>
      <c r="Q174" s="158"/>
    </row>
    <row r="175" spans="9:17" ht="15" customHeight="1">
      <c r="I175" s="99"/>
      <c r="J175" s="49"/>
      <c r="K175" s="49"/>
      <c r="L175" s="49"/>
      <c r="M175" s="49"/>
      <c r="N175" s="174"/>
      <c r="O175" s="158"/>
      <c r="P175" s="158"/>
      <c r="Q175" s="158"/>
    </row>
    <row r="176" spans="9:17" ht="15" customHeight="1">
      <c r="I176" s="158"/>
      <c r="J176" s="97"/>
      <c r="K176" s="72"/>
      <c r="L176" s="93"/>
      <c r="M176" s="93"/>
      <c r="N176" s="174"/>
      <c r="O176" s="158"/>
      <c r="P176" s="158"/>
      <c r="Q176" s="158"/>
    </row>
    <row r="177" spans="7:17" ht="15" customHeight="1">
      <c r="I177" s="158"/>
      <c r="J177" s="174"/>
      <c r="K177" s="174"/>
      <c r="L177" s="174"/>
      <c r="M177" s="174"/>
      <c r="N177" s="174"/>
      <c r="O177" s="158"/>
      <c r="P177" s="158"/>
      <c r="Q177" s="158"/>
    </row>
    <row r="178" spans="7:17" ht="15" customHeight="1">
      <c r="I178" s="158"/>
      <c r="J178" s="174"/>
      <c r="K178" s="174"/>
      <c r="L178" s="174"/>
      <c r="M178" s="174"/>
      <c r="N178" s="174"/>
      <c r="O178" s="158"/>
      <c r="P178" s="158"/>
      <c r="Q178" s="158"/>
    </row>
    <row r="179" spans="7:17" ht="15" customHeight="1">
      <c r="I179" s="158"/>
      <c r="J179" s="174"/>
      <c r="K179" s="174"/>
      <c r="L179" s="174"/>
      <c r="M179" s="174"/>
      <c r="N179" s="174"/>
      <c r="O179" s="158"/>
      <c r="P179" s="158"/>
      <c r="Q179" s="158"/>
    </row>
    <row r="180" spans="7:17" ht="15" customHeight="1">
      <c r="I180" s="158"/>
      <c r="J180" s="174"/>
      <c r="K180" s="174"/>
      <c r="L180" s="174"/>
      <c r="M180" s="174"/>
      <c r="N180" s="174"/>
      <c r="O180" s="158"/>
      <c r="P180" s="158"/>
      <c r="Q180" s="158"/>
    </row>
    <row r="181" spans="7:17" ht="15" customHeight="1">
      <c r="I181" s="99"/>
      <c r="J181" s="174"/>
      <c r="K181" s="174"/>
      <c r="L181" s="174"/>
      <c r="M181" s="174"/>
      <c r="N181" s="174"/>
      <c r="O181" s="158"/>
      <c r="P181" s="158"/>
      <c r="Q181" s="158"/>
    </row>
    <row r="182" spans="7:17" ht="15" customHeight="1">
      <c r="I182" s="99"/>
      <c r="J182" s="174"/>
      <c r="K182" s="174"/>
      <c r="L182" s="174"/>
      <c r="M182" s="174"/>
      <c r="N182" s="174"/>
      <c r="O182" s="158"/>
      <c r="P182" s="158"/>
      <c r="Q182" s="158"/>
    </row>
    <row r="183" spans="7:17" ht="15" customHeight="1">
      <c r="I183" s="158"/>
      <c r="J183" s="49"/>
      <c r="K183" s="49"/>
      <c r="L183" s="49"/>
      <c r="M183" s="49"/>
      <c r="N183" s="174"/>
      <c r="O183" s="158"/>
      <c r="P183" s="158"/>
      <c r="Q183" s="158"/>
    </row>
    <row r="184" spans="7:17" ht="15" customHeight="1">
      <c r="I184" s="158"/>
      <c r="J184" s="97"/>
      <c r="K184" s="72"/>
      <c r="L184" s="93"/>
      <c r="M184" s="93"/>
      <c r="N184" s="174"/>
      <c r="O184" s="158"/>
      <c r="P184" s="158"/>
      <c r="Q184" s="158"/>
    </row>
    <row r="185" spans="7:17" ht="15" customHeight="1">
      <c r="I185" s="99"/>
      <c r="J185" s="174"/>
      <c r="K185" s="174"/>
      <c r="L185" s="174"/>
      <c r="M185" s="174"/>
      <c r="N185" s="174"/>
      <c r="O185" s="158"/>
      <c r="P185" s="158"/>
      <c r="Q185" s="158"/>
    </row>
    <row r="186" spans="7:17" ht="15" customHeight="1">
      <c r="G186" s="174"/>
      <c r="I186" s="99"/>
      <c r="J186" s="223"/>
      <c r="K186" s="223"/>
      <c r="L186" s="223"/>
      <c r="M186" s="223"/>
      <c r="N186" s="174"/>
      <c r="O186" s="158"/>
      <c r="P186" s="158"/>
      <c r="Q186" s="158"/>
    </row>
    <row r="187" spans="7:17" ht="15" customHeight="1">
      <c r="G187" s="174"/>
      <c r="H187" s="174"/>
      <c r="I187" s="49"/>
      <c r="J187" s="174"/>
      <c r="K187" s="174"/>
      <c r="L187" s="174"/>
      <c r="M187" s="174"/>
      <c r="N187" s="174"/>
      <c r="O187" s="174"/>
      <c r="P187" s="158"/>
      <c r="Q187" s="158"/>
    </row>
    <row r="188" spans="7:17" ht="15" customHeight="1">
      <c r="G188" s="174"/>
      <c r="H188" s="174"/>
      <c r="I188" s="49"/>
      <c r="J188" s="174"/>
      <c r="K188" s="174"/>
      <c r="L188" s="174"/>
      <c r="M188" s="174"/>
      <c r="N188" s="174"/>
      <c r="O188" s="174"/>
      <c r="P188" s="158"/>
      <c r="Q188" s="158"/>
    </row>
    <row r="189" spans="7:17" ht="15" customHeight="1">
      <c r="G189" s="174"/>
      <c r="H189" s="174"/>
      <c r="I189" s="174"/>
      <c r="J189" s="174"/>
      <c r="K189" s="174"/>
      <c r="L189" s="174"/>
      <c r="M189" s="174"/>
      <c r="N189" s="174"/>
      <c r="O189" s="174"/>
      <c r="P189" s="158"/>
      <c r="Q189" s="158"/>
    </row>
    <row r="190" spans="7:17" ht="15" customHeight="1">
      <c r="G190" s="174"/>
      <c r="H190" s="174"/>
      <c r="I190" s="174"/>
      <c r="J190" s="174"/>
      <c r="K190" s="174"/>
      <c r="L190" s="174"/>
      <c r="M190" s="174"/>
      <c r="N190" s="174"/>
      <c r="O190" s="174"/>
      <c r="P190" s="158"/>
      <c r="Q190" s="158"/>
    </row>
    <row r="191" spans="7:17" ht="15" customHeight="1">
      <c r="G191" s="174"/>
      <c r="H191" s="174"/>
      <c r="I191" s="174"/>
      <c r="J191" s="302"/>
      <c r="K191" s="174"/>
      <c r="L191" s="174"/>
      <c r="M191" s="174"/>
      <c r="N191" s="174"/>
      <c r="O191" s="174"/>
      <c r="P191" s="158"/>
      <c r="Q191" s="158"/>
    </row>
    <row r="192" spans="7:17" ht="15" customHeight="1">
      <c r="G192" s="174"/>
      <c r="H192" s="174"/>
      <c r="I192" s="174"/>
      <c r="J192" s="174"/>
      <c r="K192" s="174"/>
      <c r="L192" s="174"/>
      <c r="M192" s="174"/>
      <c r="N192" s="174"/>
      <c r="O192" s="174"/>
      <c r="P192" s="158"/>
      <c r="Q192" s="158"/>
    </row>
    <row r="193" spans="7:17" ht="15" customHeight="1">
      <c r="G193" s="174"/>
      <c r="H193" s="174"/>
      <c r="I193" s="174"/>
      <c r="J193" s="174"/>
      <c r="K193" s="174"/>
      <c r="L193" s="174"/>
      <c r="M193" s="174"/>
      <c r="N193" s="174"/>
      <c r="O193" s="174"/>
      <c r="P193" s="158"/>
      <c r="Q193" s="158"/>
    </row>
    <row r="194" spans="7:17" ht="15" customHeight="1">
      <c r="G194" s="174"/>
      <c r="H194" s="174"/>
      <c r="I194" s="174"/>
      <c r="J194" s="174"/>
      <c r="K194" s="174"/>
      <c r="L194" s="174"/>
      <c r="M194" s="174"/>
      <c r="N194" s="174"/>
      <c r="O194" s="174"/>
      <c r="P194" s="158"/>
      <c r="Q194" s="158"/>
    </row>
    <row r="195" spans="7:17" ht="15" customHeight="1">
      <c r="G195" s="174"/>
      <c r="H195" s="174"/>
      <c r="I195" s="174"/>
      <c r="J195" s="174"/>
      <c r="K195" s="174"/>
      <c r="L195" s="174"/>
      <c r="M195" s="174"/>
      <c r="N195" s="174"/>
      <c r="O195" s="174"/>
      <c r="P195" s="158"/>
      <c r="Q195" s="158"/>
    </row>
    <row r="196" spans="7:17" ht="15" customHeight="1">
      <c r="G196" s="174"/>
      <c r="H196" s="174"/>
      <c r="I196" s="174"/>
      <c r="J196" s="174"/>
      <c r="K196" s="174"/>
      <c r="L196" s="174"/>
      <c r="M196" s="174"/>
      <c r="N196" s="174"/>
      <c r="O196" s="174"/>
      <c r="P196" s="158"/>
      <c r="Q196" s="158"/>
    </row>
    <row r="197" spans="7:17" ht="15" customHeight="1">
      <c r="G197" s="174"/>
      <c r="H197" s="174"/>
      <c r="I197" s="174"/>
      <c r="J197" s="174"/>
      <c r="K197" s="174"/>
      <c r="L197" s="174"/>
      <c r="M197" s="174"/>
      <c r="N197" s="174"/>
      <c r="O197" s="174"/>
      <c r="P197" s="158"/>
      <c r="Q197" s="158"/>
    </row>
    <row r="198" spans="7:17" ht="15" customHeight="1">
      <c r="G198" s="174"/>
      <c r="H198" s="174"/>
      <c r="I198" s="49"/>
      <c r="J198" s="174"/>
      <c r="K198" s="174"/>
      <c r="L198" s="174"/>
      <c r="M198" s="174"/>
      <c r="N198" s="174"/>
      <c r="O198" s="174"/>
      <c r="P198" s="158"/>
      <c r="Q198" s="158"/>
    </row>
    <row r="199" spans="7:17" ht="15" customHeight="1">
      <c r="G199" s="174"/>
      <c r="H199" s="174"/>
      <c r="I199" s="49"/>
      <c r="J199" s="223"/>
      <c r="K199" s="223"/>
      <c r="L199" s="223"/>
      <c r="M199" s="223"/>
      <c r="N199" s="174"/>
      <c r="O199" s="174"/>
      <c r="P199" s="158"/>
      <c r="Q199" s="158"/>
    </row>
    <row r="200" spans="7:17" ht="15" customHeight="1">
      <c r="G200" s="174"/>
      <c r="H200" s="174"/>
      <c r="I200" s="49"/>
      <c r="J200" s="174"/>
      <c r="K200" s="174"/>
      <c r="L200" s="174"/>
      <c r="M200" s="174"/>
      <c r="N200" s="174"/>
      <c r="O200" s="174"/>
      <c r="P200" s="158"/>
      <c r="Q200" s="158"/>
    </row>
    <row r="201" spans="7:17" ht="15" customHeight="1">
      <c r="G201" s="174"/>
      <c r="H201" s="174"/>
      <c r="I201" s="49"/>
      <c r="J201" s="174"/>
      <c r="K201" s="174"/>
      <c r="L201" s="174"/>
      <c r="M201" s="174"/>
      <c r="N201" s="174"/>
      <c r="O201" s="174"/>
      <c r="P201" s="158"/>
      <c r="Q201" s="158"/>
    </row>
    <row r="202" spans="7:17" ht="15" customHeight="1">
      <c r="G202" s="174"/>
      <c r="H202" s="174"/>
      <c r="I202" s="174"/>
      <c r="J202" s="174"/>
      <c r="K202" s="174"/>
      <c r="L202" s="174"/>
      <c r="M202" s="174"/>
      <c r="N202" s="174"/>
      <c r="O202" s="174"/>
      <c r="P202" s="158"/>
      <c r="Q202" s="158"/>
    </row>
    <row r="203" spans="7:17" ht="15" customHeight="1">
      <c r="G203" s="174"/>
      <c r="H203" s="174"/>
      <c r="I203" s="174"/>
      <c r="J203" s="174"/>
      <c r="K203" s="174"/>
      <c r="L203" s="174"/>
      <c r="M203" s="174"/>
      <c r="N203" s="174"/>
      <c r="O203" s="174"/>
      <c r="P203" s="158"/>
      <c r="Q203" s="158"/>
    </row>
    <row r="204" spans="7:17" ht="15" customHeight="1">
      <c r="G204" s="174"/>
      <c r="H204" s="174"/>
      <c r="I204" s="174"/>
      <c r="J204" s="302"/>
      <c r="K204" s="174"/>
      <c r="L204" s="174"/>
      <c r="M204" s="174"/>
      <c r="N204" s="174"/>
      <c r="O204" s="174"/>
      <c r="P204" s="158"/>
      <c r="Q204" s="158"/>
    </row>
    <row r="205" spans="7:17" ht="15" customHeight="1">
      <c r="G205" s="174"/>
      <c r="H205" s="97"/>
      <c r="I205" s="174"/>
      <c r="J205" s="174"/>
      <c r="K205" s="174"/>
      <c r="L205" s="174"/>
      <c r="M205" s="174"/>
      <c r="N205" s="174"/>
      <c r="O205" s="174"/>
      <c r="P205" s="158"/>
      <c r="Q205" s="158"/>
    </row>
    <row r="206" spans="7:17" ht="15" customHeight="1">
      <c r="G206" s="174"/>
      <c r="H206" s="174"/>
      <c r="I206" s="174"/>
      <c r="J206" s="174"/>
      <c r="K206" s="174"/>
      <c r="L206" s="174"/>
      <c r="M206" s="174"/>
      <c r="N206" s="174"/>
      <c r="O206" s="174"/>
      <c r="P206" s="158"/>
      <c r="Q206" s="158"/>
    </row>
    <row r="207" spans="7:17" ht="15" customHeight="1">
      <c r="G207" s="174"/>
      <c r="H207" s="97"/>
      <c r="I207" s="174"/>
      <c r="J207" s="174"/>
      <c r="K207" s="174"/>
      <c r="L207" s="174"/>
      <c r="M207" s="174"/>
      <c r="N207" s="174"/>
      <c r="O207" s="174"/>
      <c r="P207" s="158"/>
      <c r="Q207" s="158"/>
    </row>
    <row r="208" spans="7:17" ht="15" customHeight="1">
      <c r="G208" s="174"/>
      <c r="H208" s="174"/>
      <c r="I208" s="174"/>
      <c r="J208" s="174"/>
      <c r="K208" s="174"/>
      <c r="L208" s="174"/>
      <c r="M208" s="174"/>
      <c r="N208" s="174"/>
      <c r="O208" s="174"/>
      <c r="P208" s="158"/>
      <c r="Q208" s="158"/>
    </row>
    <row r="209" spans="7:17" ht="15" customHeight="1">
      <c r="G209" s="174"/>
      <c r="H209" s="97"/>
      <c r="I209" s="49"/>
      <c r="J209" s="174"/>
      <c r="K209" s="174"/>
      <c r="L209" s="174"/>
      <c r="M209" s="174"/>
      <c r="N209" s="174"/>
      <c r="O209" s="174"/>
      <c r="P209" s="158"/>
      <c r="Q209" s="158"/>
    </row>
    <row r="210" spans="7:17" ht="15" customHeight="1">
      <c r="G210" s="174"/>
      <c r="H210" s="97"/>
      <c r="I210" s="174"/>
      <c r="J210" s="174"/>
      <c r="K210" s="174"/>
      <c r="L210" s="174"/>
      <c r="M210" s="174"/>
      <c r="N210" s="174"/>
      <c r="O210" s="174"/>
      <c r="P210" s="158"/>
      <c r="Q210" s="158"/>
    </row>
    <row r="211" spans="7:17" ht="15">
      <c r="H211" s="174"/>
      <c r="I211" s="49"/>
      <c r="J211" s="97"/>
      <c r="K211" s="94"/>
      <c r="L211" s="93"/>
      <c r="M211" s="93"/>
      <c r="N211" s="174"/>
      <c r="O211" s="174"/>
      <c r="P211" s="158"/>
      <c r="Q211" s="158"/>
    </row>
    <row r="212" spans="7:17">
      <c r="I212" s="158"/>
      <c r="J212" s="158"/>
      <c r="K212" s="158"/>
      <c r="L212" s="158"/>
      <c r="M212" s="158"/>
      <c r="N212" s="158"/>
      <c r="O212" s="158"/>
      <c r="P212" s="158"/>
      <c r="Q212" s="158"/>
    </row>
    <row r="213" spans="7:17" ht="15">
      <c r="I213" s="99"/>
      <c r="J213" s="97"/>
      <c r="K213" s="94"/>
      <c r="L213" s="93"/>
      <c r="M213" s="93"/>
      <c r="N213" s="158"/>
      <c r="O213" s="158"/>
      <c r="P213" s="158"/>
      <c r="Q213" s="158"/>
    </row>
    <row r="214" spans="7:17" ht="15">
      <c r="I214" s="99"/>
      <c r="J214" s="158"/>
      <c r="K214" s="158"/>
      <c r="L214" s="158"/>
      <c r="M214" s="158"/>
      <c r="N214" s="158"/>
      <c r="O214" s="158"/>
      <c r="P214" s="158"/>
      <c r="Q214" s="158"/>
    </row>
    <row r="215" spans="7:17" ht="15">
      <c r="I215" s="174"/>
      <c r="J215" s="96"/>
      <c r="K215" s="96"/>
      <c r="L215" s="99"/>
      <c r="M215" s="99"/>
      <c r="N215" s="158"/>
      <c r="O215" s="158"/>
      <c r="P215" s="158"/>
      <c r="Q215" s="158"/>
    </row>
    <row r="216" spans="7:17" ht="15">
      <c r="I216" s="206"/>
      <c r="J216" s="97"/>
      <c r="K216" s="96"/>
      <c r="L216" s="93"/>
      <c r="M216" s="93"/>
      <c r="N216" s="158"/>
      <c r="O216" s="158"/>
      <c r="P216" s="158"/>
      <c r="Q216" s="158"/>
    </row>
    <row r="217" spans="7:17">
      <c r="I217" s="206"/>
      <c r="J217" s="158"/>
      <c r="K217" s="158"/>
      <c r="L217" s="158"/>
      <c r="M217" s="158"/>
      <c r="N217" s="158"/>
      <c r="O217" s="158"/>
      <c r="P217" s="158"/>
      <c r="Q217" s="158"/>
    </row>
    <row r="218" spans="7:17">
      <c r="I218" s="206"/>
      <c r="J218" s="158"/>
      <c r="K218" s="158"/>
      <c r="L218" s="158"/>
      <c r="M218" s="158"/>
      <c r="N218" s="158"/>
      <c r="O218" s="158"/>
      <c r="P218" s="158"/>
      <c r="Q218" s="158"/>
    </row>
    <row r="219" spans="7:17">
      <c r="I219" s="206"/>
      <c r="J219" s="158"/>
      <c r="K219" s="158"/>
      <c r="L219" s="158"/>
      <c r="M219" s="158"/>
      <c r="N219" s="158"/>
      <c r="O219" s="158"/>
      <c r="P219" s="158"/>
      <c r="Q219" s="158"/>
    </row>
    <row r="220" spans="7:17">
      <c r="I220" s="206"/>
      <c r="J220" s="158"/>
      <c r="K220" s="158"/>
      <c r="L220" s="158"/>
      <c r="M220" s="158"/>
      <c r="N220" s="158"/>
      <c r="O220" s="158"/>
      <c r="P220" s="158"/>
      <c r="Q220" s="158"/>
    </row>
    <row r="221" spans="7:17">
      <c r="I221" s="206"/>
      <c r="J221" s="158"/>
      <c r="K221" s="158"/>
      <c r="L221" s="158"/>
      <c r="M221" s="158"/>
      <c r="N221" s="158"/>
      <c r="O221" s="158"/>
      <c r="P221" s="158"/>
      <c r="Q221" s="158"/>
    </row>
    <row r="222" spans="7:17">
      <c r="I222" s="206"/>
      <c r="J222" s="158"/>
      <c r="K222" s="158"/>
      <c r="L222" s="158"/>
      <c r="M222" s="158"/>
      <c r="N222" s="158"/>
      <c r="O222" s="158"/>
      <c r="P222" s="158"/>
      <c r="Q222" s="158"/>
    </row>
    <row r="223" spans="7:17">
      <c r="I223" s="206"/>
      <c r="J223" s="158"/>
      <c r="K223" s="158"/>
      <c r="L223" s="158"/>
      <c r="M223" s="158"/>
      <c r="N223" s="158"/>
      <c r="O223" s="158"/>
      <c r="P223" s="158"/>
      <c r="Q223" s="158"/>
    </row>
    <row r="224" spans="7:17">
      <c r="I224" s="206"/>
      <c r="J224" s="158"/>
      <c r="K224" s="158"/>
      <c r="L224" s="158"/>
      <c r="M224" s="158"/>
      <c r="N224" s="158"/>
      <c r="O224" s="158"/>
      <c r="P224" s="158"/>
      <c r="Q224" s="158"/>
    </row>
    <row r="225" spans="9:17">
      <c r="I225" s="206"/>
      <c r="J225" s="158"/>
      <c r="K225" s="158"/>
      <c r="L225" s="158"/>
      <c r="M225" s="158"/>
      <c r="N225" s="158"/>
      <c r="O225" s="158"/>
      <c r="P225" s="158"/>
      <c r="Q225" s="158"/>
    </row>
    <row r="226" spans="9:17">
      <c r="I226" s="206"/>
      <c r="J226" s="158"/>
      <c r="K226" s="158"/>
      <c r="L226" s="158"/>
      <c r="M226" s="158"/>
      <c r="N226" s="158"/>
      <c r="O226" s="158"/>
      <c r="P226" s="158"/>
      <c r="Q226" s="158"/>
    </row>
    <row r="227" spans="9:17">
      <c r="I227" s="174"/>
      <c r="J227" s="158"/>
      <c r="K227" s="158"/>
      <c r="L227" s="158"/>
      <c r="M227" s="158"/>
      <c r="N227" s="158"/>
      <c r="O227" s="158"/>
      <c r="P227" s="158"/>
      <c r="Q227" s="158"/>
    </row>
    <row r="228" spans="9:17">
      <c r="I228" s="158"/>
      <c r="J228" s="158"/>
      <c r="K228" s="158"/>
      <c r="L228" s="158"/>
      <c r="M228" s="158"/>
      <c r="N228" s="158"/>
      <c r="O228" s="158"/>
      <c r="P228" s="158"/>
      <c r="Q228" s="158"/>
    </row>
    <row r="229" spans="9:17">
      <c r="I229" s="158"/>
      <c r="J229" s="158"/>
      <c r="K229" s="158"/>
      <c r="L229" s="158"/>
      <c r="M229" s="158"/>
      <c r="N229" s="158"/>
      <c r="O229" s="158"/>
      <c r="P229" s="158"/>
      <c r="Q229" s="158"/>
    </row>
    <row r="230" spans="9:17">
      <c r="I230" s="158"/>
      <c r="J230" s="158"/>
      <c r="K230" s="158"/>
      <c r="L230" s="158"/>
      <c r="M230" s="158"/>
      <c r="N230" s="158"/>
      <c r="O230" s="158"/>
      <c r="P230" s="158"/>
      <c r="Q230" s="158"/>
    </row>
    <row r="231" spans="9:17">
      <c r="I231" s="158"/>
      <c r="J231" s="158"/>
      <c r="K231" s="158"/>
      <c r="L231" s="158"/>
      <c r="M231" s="158"/>
      <c r="N231" s="158"/>
      <c r="O231" s="158"/>
      <c r="P231" s="158"/>
      <c r="Q231" s="158"/>
    </row>
    <row r="232" spans="9:17">
      <c r="I232" s="158"/>
      <c r="J232" s="158"/>
      <c r="K232" s="158"/>
      <c r="L232" s="158"/>
      <c r="M232" s="158"/>
      <c r="N232" s="158"/>
      <c r="O232" s="158"/>
      <c r="P232" s="158"/>
      <c r="Q232" s="158"/>
    </row>
    <row r="233" spans="9:17">
      <c r="I233" s="158"/>
      <c r="J233" s="158"/>
      <c r="K233" s="158"/>
      <c r="L233" s="158"/>
      <c r="M233" s="158"/>
      <c r="N233" s="158"/>
      <c r="O233" s="158"/>
      <c r="P233" s="158"/>
      <c r="Q233" s="158"/>
    </row>
    <row r="234" spans="9:17">
      <c r="I234" s="158"/>
      <c r="J234" s="158"/>
      <c r="K234" s="158"/>
      <c r="L234" s="158"/>
      <c r="M234" s="158"/>
      <c r="N234" s="158"/>
      <c r="O234" s="158"/>
      <c r="P234" s="158"/>
      <c r="Q234" s="158"/>
    </row>
    <row r="241" spans="9:13">
      <c r="I241" s="174"/>
    </row>
    <row r="242" spans="9:13">
      <c r="I242" s="174"/>
    </row>
    <row r="243" spans="9:13">
      <c r="I243" s="174"/>
    </row>
    <row r="244" spans="9:13">
      <c r="I244" s="174"/>
    </row>
    <row r="245" spans="9:13">
      <c r="I245" s="174"/>
    </row>
    <row r="246" spans="9:13">
      <c r="I246" s="174"/>
    </row>
    <row r="247" spans="9:13">
      <c r="M247" s="103"/>
    </row>
    <row r="248" spans="9:13">
      <c r="M248" s="103"/>
    </row>
    <row r="249" spans="9:13">
      <c r="M249" s="103"/>
    </row>
    <row r="250" spans="9:13">
      <c r="M250" s="174"/>
    </row>
  </sheetData>
  <mergeCells count="19">
    <mergeCell ref="B160:C160"/>
    <mergeCell ref="E160:F160"/>
    <mergeCell ref="A144:F144"/>
    <mergeCell ref="E156:F156"/>
    <mergeCell ref="E157:F157"/>
    <mergeCell ref="E158:F158"/>
    <mergeCell ref="E159:F159"/>
    <mergeCell ref="E153:F153"/>
    <mergeCell ref="E154:F154"/>
    <mergeCell ref="E152:F152"/>
    <mergeCell ref="A4:F4"/>
    <mergeCell ref="A5:F5"/>
    <mergeCell ref="A146:B146"/>
    <mergeCell ref="B155:C155"/>
    <mergeCell ref="E155:F155"/>
    <mergeCell ref="E148:F148"/>
    <mergeCell ref="E149:F149"/>
    <mergeCell ref="E150:F150"/>
    <mergeCell ref="E151:F151"/>
  </mergeCells>
  <phoneticPr fontId="3" type="noConversion"/>
  <pageMargins left="0.78740157480314965" right="0.47244094488188981" top="0.98425196850393704" bottom="0.59055118110236227" header="0.78740157480314965" footer="0.39370078740157483"/>
  <pageSetup paperSize="9" firstPageNumber="14" orientation="portrait" useFirstPageNumber="1" horizontalDpi="4294967292" verticalDpi="4294967292" r:id="rId1"/>
  <headerFooter alignWithMargins="0">
    <oddHeader>&amp;L&amp;"Calibri,Običajno"&amp;11Objekt: Plaz na Planini pod Golico
Del objekta: CESTA L = 90 m&amp;R&amp;"Calibri,Običajno"&amp;11st. &amp;P</oddHeader>
    <oddFooter>&amp;L&amp;"Calibri,Običajno"&amp;F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7"/>
  <sheetViews>
    <sheetView topLeftCell="A16" zoomScaleNormal="100" workbookViewId="0">
      <selection activeCell="F17" sqref="F17"/>
    </sheetView>
  </sheetViews>
  <sheetFormatPr defaultColWidth="11" defaultRowHeight="12.75"/>
  <cols>
    <col min="1" max="1" width="5.625" customWidth="1"/>
    <col min="2" max="2" width="33.625" customWidth="1"/>
    <col min="3" max="3" width="11.5" customWidth="1"/>
    <col min="4" max="4" width="5.875" customWidth="1"/>
    <col min="5" max="5" width="19.25" customWidth="1"/>
    <col min="6" max="6" width="17.125" customWidth="1"/>
    <col min="7" max="7" width="12.125" customWidth="1"/>
    <col min="8" max="8" width="13" customWidth="1"/>
    <col min="9" max="9" width="11.875" customWidth="1"/>
    <col min="10" max="10" width="6.625" customWidth="1"/>
    <col min="11" max="11" width="19.25" customWidth="1"/>
    <col min="12" max="12" width="14" customWidth="1"/>
    <col min="13" max="13" width="9.375" customWidth="1"/>
    <col min="14" max="14" width="6.125" customWidth="1"/>
    <col min="15" max="15" width="7.25" customWidth="1"/>
  </cols>
  <sheetData>
    <row r="1" spans="1:13" ht="15">
      <c r="A1" s="459"/>
      <c r="B1" s="459"/>
    </row>
    <row r="2" spans="1:13" ht="18.75">
      <c r="A2" s="437" t="s">
        <v>230</v>
      </c>
      <c r="B2" s="446"/>
      <c r="C2" s="446"/>
      <c r="D2" s="446"/>
      <c r="E2" s="446"/>
    </row>
    <row r="3" spans="1:13" ht="12.75" customHeight="1">
      <c r="A3" s="44"/>
      <c r="B3" s="109"/>
      <c r="C3" s="111"/>
      <c r="D3" s="111"/>
      <c r="E3" s="112"/>
      <c r="F3" s="114"/>
    </row>
    <row r="4" spans="1:13" ht="15" customHeight="1">
      <c r="A4" s="439" t="s">
        <v>389</v>
      </c>
      <c r="B4" s="439"/>
      <c r="C4" s="117"/>
      <c r="D4" s="117"/>
      <c r="E4" s="117"/>
      <c r="L4" s="117"/>
      <c r="M4" s="117"/>
    </row>
    <row r="5" spans="1:13" ht="15" customHeight="1">
      <c r="A5" s="217" t="s">
        <v>137</v>
      </c>
      <c r="B5" s="214" t="s">
        <v>138</v>
      </c>
      <c r="C5" s="215"/>
      <c r="D5" s="216"/>
      <c r="E5" s="218" t="s">
        <v>42</v>
      </c>
    </row>
    <row r="6" spans="1:13" ht="15" customHeight="1">
      <c r="A6" s="386" t="s">
        <v>476</v>
      </c>
      <c r="B6" s="387" t="s">
        <v>140</v>
      </c>
      <c r="C6" s="408"/>
      <c r="D6" s="409"/>
      <c r="E6" s="410">
        <f>'cene pilotna stena'!F62</f>
        <v>0</v>
      </c>
    </row>
    <row r="7" spans="1:13" ht="15" customHeight="1">
      <c r="A7" s="386" t="s">
        <v>477</v>
      </c>
      <c r="B7" s="387" t="s">
        <v>43</v>
      </c>
      <c r="C7" s="408"/>
      <c r="D7" s="409"/>
      <c r="E7" s="410">
        <f>'cene pilotna stena'!F115</f>
        <v>0</v>
      </c>
    </row>
    <row r="8" spans="1:13" ht="15" customHeight="1">
      <c r="A8" s="386" t="s">
        <v>465</v>
      </c>
      <c r="B8" s="387" t="s">
        <v>64</v>
      </c>
      <c r="C8" s="408"/>
      <c r="D8" s="409"/>
      <c r="E8" s="410">
        <f>'cene pilotna stena'!F165</f>
        <v>0</v>
      </c>
    </row>
    <row r="9" spans="1:13" ht="15" customHeight="1">
      <c r="A9" s="386" t="s">
        <v>478</v>
      </c>
      <c r="B9" s="387" t="s">
        <v>146</v>
      </c>
      <c r="C9" s="408"/>
      <c r="D9" s="409"/>
      <c r="E9" s="410">
        <f>'cene pilotna stena'!F220</f>
        <v>0</v>
      </c>
    </row>
    <row r="10" spans="1:13" ht="15" customHeight="1">
      <c r="A10" s="390" t="s">
        <v>512</v>
      </c>
      <c r="B10" s="391" t="s">
        <v>122</v>
      </c>
      <c r="C10" s="408"/>
      <c r="D10" s="409"/>
      <c r="E10" s="410">
        <f>'cene pilotna stena'!F258</f>
        <v>0</v>
      </c>
    </row>
    <row r="11" spans="1:13" ht="15" customHeight="1">
      <c r="A11" s="390" t="s">
        <v>13</v>
      </c>
      <c r="B11" s="391" t="s">
        <v>127</v>
      </c>
      <c r="C11" s="408"/>
      <c r="D11" s="409"/>
      <c r="E11" s="410">
        <f>'cene pilotna stena'!F294</f>
        <v>0</v>
      </c>
    </row>
    <row r="12" spans="1:13" ht="15" customHeight="1">
      <c r="A12" s="390" t="s">
        <v>16</v>
      </c>
      <c r="B12" s="391" t="s">
        <v>128</v>
      </c>
      <c r="C12" s="408"/>
      <c r="D12" s="409"/>
      <c r="E12" s="410">
        <f>'cene pilotna stena'!F342</f>
        <v>0</v>
      </c>
    </row>
    <row r="13" spans="1:13" ht="15" customHeight="1">
      <c r="A13" s="386" t="s">
        <v>24</v>
      </c>
      <c r="B13" s="387" t="s">
        <v>130</v>
      </c>
      <c r="C13" s="408"/>
      <c r="D13" s="409"/>
      <c r="E13" s="410">
        <f>'cene pilotna stena'!F381</f>
        <v>0</v>
      </c>
    </row>
    <row r="14" spans="1:13" ht="15" customHeight="1">
      <c r="A14" s="392" t="s">
        <v>31</v>
      </c>
      <c r="B14" s="393" t="s">
        <v>170</v>
      </c>
      <c r="C14" s="411"/>
      <c r="D14" s="412"/>
      <c r="E14" s="410">
        <f>'cene pilotna stena'!F395</f>
        <v>0</v>
      </c>
    </row>
    <row r="15" spans="1:13" ht="15" customHeight="1">
      <c r="A15" s="413"/>
      <c r="B15" s="467" t="s">
        <v>143</v>
      </c>
      <c r="C15" s="468"/>
      <c r="D15" s="385"/>
      <c r="E15" s="414">
        <f>SUM(E6:E14)</f>
        <v>0</v>
      </c>
    </row>
    <row r="16" spans="1:13" ht="15" customHeight="1">
      <c r="A16" s="227"/>
      <c r="B16" s="415" t="s">
        <v>144</v>
      </c>
      <c r="C16" s="228"/>
      <c r="D16" s="229"/>
      <c r="E16" s="410">
        <f>+E15*0.05</f>
        <v>0</v>
      </c>
    </row>
    <row r="17" spans="1:13" ht="15" customHeight="1">
      <c r="A17" s="416"/>
      <c r="B17" s="417" t="s">
        <v>147</v>
      </c>
      <c r="C17" s="418"/>
      <c r="D17" s="419"/>
      <c r="E17" s="420">
        <f>SUM(E15:E16)</f>
        <v>0</v>
      </c>
    </row>
    <row r="18" spans="1:13" ht="15" customHeight="1">
      <c r="A18" s="230"/>
      <c r="B18" s="421" t="s">
        <v>145</v>
      </c>
      <c r="C18" s="231"/>
      <c r="D18" s="232"/>
      <c r="E18" s="422">
        <f>E17*0.22</f>
        <v>0</v>
      </c>
    </row>
    <row r="19" spans="1:13" ht="15" customHeight="1">
      <c r="A19" s="413"/>
      <c r="B19" s="467" t="s">
        <v>148</v>
      </c>
      <c r="C19" s="468"/>
      <c r="D19" s="385"/>
      <c r="E19" s="414">
        <f>SUM(E17:E18)</f>
        <v>0</v>
      </c>
    </row>
    <row r="20" spans="1:13" ht="15" customHeight="1"/>
    <row r="21" spans="1:13" ht="15" customHeight="1">
      <c r="A21" s="439" t="s">
        <v>159</v>
      </c>
      <c r="B21" s="439"/>
      <c r="C21" s="117"/>
      <c r="D21" s="117"/>
      <c r="E21" s="117"/>
    </row>
    <row r="22" spans="1:13" ht="15" customHeight="1">
      <c r="A22" s="217" t="s">
        <v>137</v>
      </c>
      <c r="B22" s="214" t="s">
        <v>138</v>
      </c>
      <c r="C22" s="215"/>
      <c r="D22" s="216"/>
      <c r="E22" s="218" t="s">
        <v>42</v>
      </c>
      <c r="F22" s="150"/>
      <c r="G22" s="150"/>
      <c r="H22" s="171"/>
      <c r="I22" s="469"/>
      <c r="J22" s="470"/>
      <c r="K22" s="172"/>
      <c r="L22" s="172"/>
      <c r="M22" s="158"/>
    </row>
    <row r="23" spans="1:13" ht="15" customHeight="1">
      <c r="A23" s="399" t="s">
        <v>476</v>
      </c>
      <c r="B23" s="400" t="s">
        <v>140</v>
      </c>
      <c r="C23" s="408"/>
      <c r="D23" s="409"/>
      <c r="E23" s="410">
        <f>'cene zložba'!F20</f>
        <v>0</v>
      </c>
      <c r="F23" s="150"/>
      <c r="G23" s="150"/>
      <c r="H23" s="171"/>
      <c r="I23" s="469"/>
      <c r="J23" s="470"/>
      <c r="K23" s="172"/>
      <c r="L23" s="172"/>
      <c r="M23" s="158"/>
    </row>
    <row r="24" spans="1:13" ht="15" customHeight="1">
      <c r="A24" s="402" t="s">
        <v>477</v>
      </c>
      <c r="B24" s="403" t="s">
        <v>130</v>
      </c>
      <c r="C24" s="411"/>
      <c r="D24" s="409"/>
      <c r="E24" s="410">
        <f>'cene zložba'!F55</f>
        <v>0</v>
      </c>
      <c r="F24" s="150"/>
      <c r="G24" s="150"/>
      <c r="H24" s="171"/>
      <c r="I24" s="469"/>
      <c r="J24" s="470"/>
      <c r="K24" s="172"/>
      <c r="L24" s="173"/>
      <c r="M24" s="158"/>
    </row>
    <row r="25" spans="1:13" ht="15" customHeight="1">
      <c r="A25" s="404" t="s">
        <v>465</v>
      </c>
      <c r="B25" s="405" t="s">
        <v>142</v>
      </c>
      <c r="C25" s="411"/>
      <c r="D25" s="409"/>
      <c r="E25" s="410">
        <f>'cene zložba'!F88</f>
        <v>0</v>
      </c>
    </row>
    <row r="26" spans="1:13" ht="15" customHeight="1">
      <c r="A26" s="386" t="s">
        <v>478</v>
      </c>
      <c r="B26" s="406" t="s">
        <v>157</v>
      </c>
      <c r="C26" s="408"/>
      <c r="D26" s="409"/>
      <c r="E26" s="410">
        <f>'cene zložba'!F112</f>
        <v>0</v>
      </c>
    </row>
    <row r="27" spans="1:13" ht="15" customHeight="1">
      <c r="A27" s="407" t="s">
        <v>512</v>
      </c>
      <c r="B27" s="403" t="s">
        <v>170</v>
      </c>
      <c r="C27" s="408"/>
      <c r="D27" s="409"/>
      <c r="E27" s="410">
        <f>'cene zložba'!F122</f>
        <v>0</v>
      </c>
    </row>
    <row r="28" spans="1:13" ht="15" customHeight="1">
      <c r="A28" s="413"/>
      <c r="B28" s="467" t="s">
        <v>143</v>
      </c>
      <c r="C28" s="468"/>
      <c r="D28" s="385"/>
      <c r="E28" s="414">
        <f>SUM(E23:E27)</f>
        <v>0</v>
      </c>
    </row>
    <row r="29" spans="1:13" ht="15" customHeight="1">
      <c r="A29" s="227"/>
      <c r="B29" s="415" t="s">
        <v>144</v>
      </c>
      <c r="C29" s="228"/>
      <c r="D29" s="229"/>
      <c r="E29" s="410">
        <f>+E28*0.05</f>
        <v>0</v>
      </c>
    </row>
    <row r="30" spans="1:13" ht="15" customHeight="1">
      <c r="A30" s="423"/>
      <c r="B30" s="417" t="s">
        <v>147</v>
      </c>
      <c r="C30" s="418"/>
      <c r="D30" s="419"/>
      <c r="E30" s="420">
        <f>SUM(E28:E29)</f>
        <v>0</v>
      </c>
    </row>
    <row r="31" spans="1:13" ht="15" customHeight="1">
      <c r="A31" s="230"/>
      <c r="B31" s="421" t="s">
        <v>145</v>
      </c>
      <c r="C31" s="231"/>
      <c r="D31" s="232"/>
      <c r="E31" s="422">
        <f>E30*0.22</f>
        <v>0</v>
      </c>
    </row>
    <row r="32" spans="1:13" ht="15" customHeight="1">
      <c r="A32" s="413"/>
      <c r="B32" s="467" t="s">
        <v>148</v>
      </c>
      <c r="C32" s="468"/>
      <c r="D32" s="385"/>
      <c r="E32" s="414">
        <f>SUM(E30:E31)</f>
        <v>0</v>
      </c>
    </row>
    <row r="33" spans="1:14" ht="15" customHeight="1"/>
    <row r="34" spans="1:14" ht="15" customHeight="1">
      <c r="A34" s="439" t="s">
        <v>177</v>
      </c>
      <c r="B34" s="471"/>
      <c r="C34" s="18"/>
      <c r="D34" s="117"/>
      <c r="E34" s="117"/>
    </row>
    <row r="35" spans="1:14" ht="15" customHeight="1">
      <c r="A35" s="217" t="s">
        <v>137</v>
      </c>
      <c r="B35" s="214" t="s">
        <v>138</v>
      </c>
      <c r="C35" s="215"/>
      <c r="D35" s="216"/>
      <c r="E35" s="218" t="s">
        <v>139</v>
      </c>
    </row>
    <row r="36" spans="1:14" ht="15" customHeight="1">
      <c r="A36" s="399" t="s">
        <v>476</v>
      </c>
      <c r="B36" s="400" t="s">
        <v>140</v>
      </c>
      <c r="C36" s="228"/>
      <c r="D36" s="229"/>
      <c r="E36" s="410">
        <f>'cene cesta'!F39</f>
        <v>0</v>
      </c>
    </row>
    <row r="37" spans="1:14" ht="15" customHeight="1">
      <c r="A37" s="402" t="s">
        <v>477</v>
      </c>
      <c r="B37" s="403" t="s">
        <v>130</v>
      </c>
      <c r="C37" s="228"/>
      <c r="D37" s="229"/>
      <c r="E37" s="410">
        <f>'cene cesta'!F64</f>
        <v>0</v>
      </c>
    </row>
    <row r="38" spans="1:14" ht="15" customHeight="1">
      <c r="A38" s="402" t="s">
        <v>465</v>
      </c>
      <c r="B38" s="403" t="s">
        <v>141</v>
      </c>
      <c r="C38" s="228"/>
      <c r="D38" s="229"/>
      <c r="E38" s="410">
        <f>'cene cesta'!F82</f>
        <v>0</v>
      </c>
    </row>
    <row r="39" spans="1:14" ht="15" customHeight="1">
      <c r="A39" s="404" t="s">
        <v>478</v>
      </c>
      <c r="B39" s="405" t="s">
        <v>142</v>
      </c>
      <c r="C39" s="228"/>
      <c r="D39" s="229"/>
      <c r="E39" s="410">
        <f>'cene cesta'!F125</f>
        <v>0</v>
      </c>
    </row>
    <row r="40" spans="1:14" ht="15" customHeight="1">
      <c r="A40" s="386" t="s">
        <v>512</v>
      </c>
      <c r="B40" s="406" t="s">
        <v>513</v>
      </c>
      <c r="C40" s="228"/>
      <c r="D40" s="229"/>
      <c r="E40" s="410">
        <f>'cene cesta'!F140</f>
        <v>0</v>
      </c>
      <c r="N40" s="84"/>
    </row>
    <row r="41" spans="1:14" ht="15" customHeight="1">
      <c r="A41" s="413"/>
      <c r="B41" s="467" t="s">
        <v>149</v>
      </c>
      <c r="C41" s="468"/>
      <c r="D41" s="385"/>
      <c r="E41" s="414">
        <f>SUM(E36:E40)</f>
        <v>0</v>
      </c>
    </row>
    <row r="42" spans="1:14" ht="15" customHeight="1">
      <c r="A42" s="227"/>
      <c r="B42" s="415" t="s">
        <v>144</v>
      </c>
      <c r="C42" s="228"/>
      <c r="D42" s="229"/>
      <c r="E42" s="410">
        <f>+E41*0.05</f>
        <v>0</v>
      </c>
    </row>
    <row r="43" spans="1:14" ht="15" customHeight="1">
      <c r="A43" s="423"/>
      <c r="B43" s="417" t="s">
        <v>147</v>
      </c>
      <c r="C43" s="418"/>
      <c r="D43" s="419"/>
      <c r="E43" s="420">
        <f>SUM(E41:E42)</f>
        <v>0</v>
      </c>
    </row>
    <row r="44" spans="1:14" ht="15" customHeight="1">
      <c r="A44" s="230"/>
      <c r="B44" s="421" t="s">
        <v>145</v>
      </c>
      <c r="C44" s="231"/>
      <c r="D44" s="232"/>
      <c r="E44" s="422">
        <f>E43*0.22</f>
        <v>0</v>
      </c>
    </row>
    <row r="45" spans="1:14" ht="15" customHeight="1">
      <c r="A45" s="413"/>
      <c r="B45" s="467" t="s">
        <v>148</v>
      </c>
      <c r="C45" s="468"/>
      <c r="D45" s="385"/>
      <c r="E45" s="414">
        <f>SUM(E43:E44)</f>
        <v>0</v>
      </c>
    </row>
    <row r="46" spans="1:14" ht="15" customHeight="1"/>
    <row r="47" spans="1:14" ht="15" customHeight="1">
      <c r="E47" s="211"/>
    </row>
    <row r="48" spans="1:14" ht="15" customHeight="1">
      <c r="E48" s="221"/>
      <c r="F48" s="74"/>
    </row>
    <row r="49" spans="1:13" ht="15" customHeight="1">
      <c r="E49" s="210"/>
      <c r="F49" s="74"/>
    </row>
    <row r="50" spans="1:13" ht="15" customHeight="1">
      <c r="E50" s="210"/>
      <c r="F50" s="74"/>
    </row>
    <row r="51" spans="1:13" ht="15" customHeight="1">
      <c r="A51" s="174"/>
      <c r="B51" s="174"/>
      <c r="C51" s="174"/>
      <c r="D51" s="174"/>
      <c r="E51" s="222"/>
      <c r="F51" s="223"/>
      <c r="G51" s="174"/>
      <c r="H51" s="174"/>
      <c r="I51" s="174"/>
      <c r="J51" s="174"/>
    </row>
    <row r="52" spans="1:13" ht="15" customHeight="1">
      <c r="A52" s="174"/>
      <c r="B52" s="174"/>
      <c r="C52" s="174"/>
      <c r="D52" s="174"/>
      <c r="E52" s="174"/>
      <c r="F52" s="174"/>
      <c r="G52" s="174"/>
      <c r="H52" s="174"/>
      <c r="I52" s="174"/>
      <c r="J52" s="174"/>
    </row>
    <row r="53" spans="1:13">
      <c r="A53" s="174"/>
      <c r="B53" s="174"/>
      <c r="C53" s="174"/>
      <c r="D53" s="174"/>
      <c r="E53" s="223"/>
      <c r="F53" s="224"/>
      <c r="G53" s="223"/>
      <c r="H53" s="223"/>
      <c r="I53" s="223"/>
      <c r="J53" s="174"/>
    </row>
    <row r="54" spans="1:13" ht="15" customHeight="1">
      <c r="A54" s="174"/>
      <c r="B54" s="174"/>
      <c r="C54" s="222"/>
      <c r="D54" s="174"/>
      <c r="E54" s="222"/>
      <c r="F54" s="174"/>
      <c r="G54" s="222"/>
      <c r="H54" s="225"/>
      <c r="I54" s="222"/>
      <c r="J54" s="174"/>
    </row>
    <row r="55" spans="1:13" ht="15" customHeight="1">
      <c r="A55" s="174"/>
      <c r="B55" s="174"/>
      <c r="C55" s="222"/>
      <c r="D55" s="174"/>
      <c r="E55" s="222"/>
      <c r="F55" s="222"/>
      <c r="G55" s="222"/>
      <c r="H55" s="225"/>
      <c r="I55" s="222"/>
      <c r="J55" s="174"/>
    </row>
    <row r="56" spans="1:13" ht="15" customHeight="1">
      <c r="A56" s="174"/>
      <c r="B56" s="174"/>
      <c r="C56" s="222"/>
      <c r="D56" s="174"/>
      <c r="E56" s="222"/>
      <c r="F56" s="222"/>
      <c r="G56" s="222"/>
      <c r="H56" s="225"/>
      <c r="I56" s="222"/>
      <c r="J56" s="174"/>
    </row>
    <row r="57" spans="1:13" ht="15" customHeight="1">
      <c r="A57" s="174"/>
      <c r="B57" s="174"/>
      <c r="C57" s="222"/>
      <c r="D57" s="174"/>
      <c r="E57" s="222"/>
      <c r="F57" s="174"/>
      <c r="G57" s="222"/>
      <c r="H57" s="225"/>
      <c r="I57" s="222"/>
      <c r="J57" s="174"/>
    </row>
    <row r="58" spans="1:13" ht="15" customHeight="1">
      <c r="A58" s="174"/>
      <c r="B58" s="174"/>
      <c r="C58" s="174"/>
      <c r="D58" s="174"/>
      <c r="E58" s="174"/>
      <c r="F58" s="174"/>
      <c r="G58" s="226"/>
      <c r="H58" s="174"/>
      <c r="I58" s="174"/>
      <c r="J58" s="174"/>
    </row>
    <row r="59" spans="1:13" ht="15" customHeight="1">
      <c r="A59" s="174"/>
      <c r="B59" s="174"/>
      <c r="C59" s="174"/>
      <c r="D59" s="174"/>
      <c r="E59" s="174"/>
      <c r="F59" s="174"/>
      <c r="G59" s="226"/>
      <c r="H59" s="174"/>
      <c r="I59" s="174"/>
      <c r="J59" s="174"/>
    </row>
    <row r="60" spans="1:13" ht="15" customHeight="1">
      <c r="A60" s="174"/>
      <c r="B60" s="174"/>
      <c r="C60" s="174"/>
      <c r="D60" s="174"/>
      <c r="E60" s="174"/>
      <c r="F60" s="174"/>
      <c r="G60" s="174"/>
      <c r="H60" s="174"/>
      <c r="I60" s="174"/>
      <c r="J60" s="174"/>
    </row>
    <row r="61" spans="1:13" ht="15" customHeight="1"/>
    <row r="62" spans="1:13" ht="15" customHeight="1"/>
    <row r="63" spans="1:13" ht="15" customHeight="1"/>
    <row r="64" spans="1:13" ht="15" customHeight="1">
      <c r="G64" s="9"/>
      <c r="H64" s="38"/>
      <c r="I64" s="9"/>
      <c r="J64" s="9"/>
      <c r="K64" s="9"/>
      <c r="L64" s="9"/>
      <c r="M64" s="9"/>
    </row>
    <row r="65" spans="7:13" ht="15" customHeight="1">
      <c r="G65" s="9"/>
      <c r="H65" s="38"/>
      <c r="I65" s="9"/>
      <c r="J65" s="9"/>
      <c r="K65" s="9"/>
      <c r="L65" s="9"/>
      <c r="M65" s="9"/>
    </row>
    <row r="66" spans="7:13" ht="15" customHeight="1">
      <c r="G66" s="9"/>
      <c r="H66" s="9"/>
      <c r="I66" s="9"/>
      <c r="J66" s="9"/>
      <c r="K66" s="9"/>
      <c r="L66" s="9"/>
    </row>
    <row r="67" spans="7:13" ht="15" customHeight="1">
      <c r="G67" s="9"/>
      <c r="H67" s="9"/>
      <c r="I67" s="9"/>
      <c r="J67" s="9"/>
      <c r="K67" s="9"/>
      <c r="L67" s="9"/>
    </row>
    <row r="68" spans="7:13" ht="15" customHeight="1">
      <c r="G68" s="9"/>
      <c r="H68" s="9"/>
      <c r="I68" s="9"/>
      <c r="J68" s="9"/>
      <c r="K68" s="9"/>
      <c r="L68" s="9"/>
      <c r="M68" s="9"/>
    </row>
    <row r="69" spans="7:13" ht="15" customHeight="1">
      <c r="G69" s="9"/>
      <c r="H69" s="9"/>
      <c r="I69" s="9"/>
      <c r="J69" s="9"/>
      <c r="K69" s="9"/>
      <c r="L69" s="9"/>
      <c r="M69" s="9"/>
    </row>
    <row r="70" spans="7:13" ht="15" customHeight="1">
      <c r="G70" s="9"/>
      <c r="H70" s="9"/>
      <c r="I70" s="9"/>
      <c r="J70" s="9"/>
      <c r="K70" s="9"/>
      <c r="L70" s="9"/>
    </row>
    <row r="71" spans="7:13" ht="15" customHeight="1">
      <c r="G71" s="9"/>
      <c r="H71" s="9"/>
      <c r="I71" s="9"/>
      <c r="J71" s="9"/>
      <c r="K71" s="9"/>
      <c r="L71" s="9"/>
    </row>
    <row r="72" spans="7:13" ht="15" customHeight="1">
      <c r="G72" s="9"/>
      <c r="H72" s="9"/>
      <c r="I72" s="9"/>
      <c r="J72" s="9"/>
      <c r="K72" s="9"/>
      <c r="L72" s="9"/>
    </row>
    <row r="73" spans="7:13" ht="15" customHeight="1">
      <c r="G73" s="9"/>
      <c r="H73" s="9"/>
      <c r="I73" s="9"/>
      <c r="J73" s="9"/>
      <c r="K73" s="9"/>
      <c r="L73" s="9"/>
    </row>
    <row r="74" spans="7:13" ht="15" customHeight="1">
      <c r="G74" s="9"/>
      <c r="H74" s="9"/>
      <c r="I74" s="9"/>
      <c r="J74" s="9"/>
      <c r="K74" s="9"/>
      <c r="L74" s="9"/>
    </row>
    <row r="75" spans="7:13" ht="15" customHeight="1">
      <c r="G75" s="9"/>
      <c r="H75" s="9"/>
      <c r="I75" s="9"/>
      <c r="J75" s="9"/>
      <c r="K75" s="9"/>
      <c r="L75" s="9"/>
    </row>
    <row r="76" spans="7:13" ht="15" customHeight="1">
      <c r="G76" s="9"/>
      <c r="H76" s="9"/>
      <c r="I76" s="9"/>
      <c r="J76" s="9"/>
      <c r="K76" s="9"/>
      <c r="L76" s="9"/>
    </row>
    <row r="77" spans="7:13" ht="15" customHeight="1">
      <c r="G77" s="9"/>
      <c r="H77" s="9"/>
      <c r="I77" s="9"/>
      <c r="J77" s="9"/>
      <c r="K77" s="9"/>
      <c r="L77" s="9"/>
    </row>
    <row r="78" spans="7:13" ht="15" customHeight="1">
      <c r="G78" s="16"/>
      <c r="H78" s="23"/>
      <c r="I78" s="16"/>
      <c r="J78" s="30"/>
      <c r="K78" s="24"/>
      <c r="L78" s="31"/>
    </row>
    <row r="79" spans="7:13" ht="15" customHeight="1">
      <c r="G79" s="16"/>
      <c r="H79" s="23"/>
      <c r="I79" s="16"/>
      <c r="J79" s="30"/>
      <c r="K79" s="24"/>
      <c r="L79" s="31"/>
    </row>
    <row r="80" spans="7:13" ht="15" customHeight="1">
      <c r="G80" s="16"/>
      <c r="H80" s="23"/>
      <c r="I80" s="16"/>
      <c r="J80" s="30"/>
      <c r="K80" s="24"/>
      <c r="L80" s="31"/>
    </row>
    <row r="81" spans="7:12" ht="15" customHeight="1">
      <c r="G81" s="9"/>
      <c r="H81" s="9"/>
      <c r="I81" s="9"/>
      <c r="J81" s="9"/>
      <c r="K81" s="9"/>
      <c r="L81" s="9"/>
    </row>
    <row r="82" spans="7:12" ht="15" customHeight="1">
      <c r="G82" s="9"/>
      <c r="H82" s="9"/>
      <c r="I82" s="9"/>
      <c r="J82" s="9"/>
      <c r="K82" s="9"/>
      <c r="L82" s="9"/>
    </row>
    <row r="83" spans="7:12" ht="15" customHeight="1">
      <c r="G83" s="140"/>
      <c r="H83" s="140"/>
      <c r="I83" s="140"/>
      <c r="J83" s="140"/>
      <c r="K83" s="140"/>
      <c r="L83" s="140"/>
    </row>
    <row r="84" spans="7:12" ht="15" customHeight="1">
      <c r="G84" s="30"/>
      <c r="H84" s="23"/>
      <c r="I84" s="30"/>
      <c r="J84" s="30"/>
      <c r="K84" s="25"/>
      <c r="L84" s="141"/>
    </row>
    <row r="85" spans="7:12" ht="15" customHeight="1">
      <c r="G85" s="30"/>
      <c r="H85" s="23"/>
      <c r="I85" s="30"/>
      <c r="J85" s="30"/>
      <c r="K85" s="25"/>
      <c r="L85" s="141"/>
    </row>
    <row r="86" spans="7:12" ht="15" customHeight="1">
      <c r="G86" s="30"/>
      <c r="H86" s="23"/>
      <c r="I86" s="30"/>
      <c r="J86" s="29"/>
      <c r="K86" s="25"/>
      <c r="L86" s="25"/>
    </row>
    <row r="87" spans="7:12" ht="15" customHeight="1">
      <c r="G87" s="15"/>
      <c r="H87" s="12"/>
      <c r="I87" s="15"/>
      <c r="J87" s="15"/>
      <c r="K87" s="142"/>
      <c r="L87" s="143"/>
    </row>
    <row r="88" spans="7:12" ht="15" customHeight="1">
      <c r="G88" s="15"/>
      <c r="H88" s="12"/>
      <c r="I88" s="15"/>
      <c r="J88" s="15"/>
      <c r="K88" s="142"/>
      <c r="L88" s="143"/>
    </row>
    <row r="89" spans="7:12" ht="15" customHeight="1">
      <c r="G89" s="144"/>
      <c r="H89" s="23"/>
      <c r="I89" s="15"/>
      <c r="J89" s="14"/>
      <c r="K89" s="145"/>
      <c r="L89" s="142"/>
    </row>
    <row r="90" spans="7:12" ht="15" customHeight="1">
      <c r="G90" s="11"/>
      <c r="H90" s="12"/>
      <c r="I90" s="10"/>
      <c r="J90" s="15"/>
      <c r="K90" s="13"/>
      <c r="L90" s="33"/>
    </row>
    <row r="91" spans="7:12" ht="15" customHeight="1">
      <c r="G91" s="40"/>
      <c r="H91" s="40"/>
      <c r="I91" s="40"/>
      <c r="J91" s="40"/>
      <c r="K91" s="40"/>
      <c r="L91" s="40"/>
    </row>
    <row r="92" spans="7:12" ht="15" customHeight="1">
      <c r="G92" s="34"/>
      <c r="H92" s="35"/>
      <c r="I92" s="34"/>
      <c r="J92" s="34"/>
      <c r="K92" s="36"/>
    </row>
    <row r="93" spans="7:12" ht="15" customHeight="1">
      <c r="G93" s="39"/>
      <c r="H93" s="39"/>
      <c r="I93" s="39"/>
      <c r="J93" s="39"/>
      <c r="K93" s="40"/>
    </row>
    <row r="94" spans="7:12" ht="15" customHeight="1">
      <c r="G94" s="39"/>
      <c r="H94" s="39"/>
      <c r="I94" s="39"/>
      <c r="J94" s="39"/>
      <c r="K94" s="9"/>
    </row>
    <row r="95" spans="7:12" ht="15" customHeight="1">
      <c r="G95" s="39"/>
      <c r="H95" s="39"/>
      <c r="I95" s="39"/>
      <c r="J95" s="39"/>
      <c r="K95" s="9"/>
    </row>
    <row r="96" spans="7:12" ht="15" customHeight="1">
      <c r="G96" s="9"/>
      <c r="H96" s="9"/>
      <c r="I96" s="9"/>
      <c r="J96" s="9"/>
      <c r="K96" s="9"/>
    </row>
    <row r="97" spans="7:11" ht="15" customHeight="1">
      <c r="G97" s="9"/>
      <c r="H97" s="9"/>
      <c r="I97" s="9"/>
      <c r="J97" s="9"/>
      <c r="K97" s="9"/>
    </row>
    <row r="98" spans="7:11" ht="15" customHeight="1"/>
    <row r="99" spans="7:11" ht="15" customHeight="1"/>
    <row r="100" spans="7:11" ht="15" customHeight="1"/>
    <row r="101" spans="7:11" ht="15" customHeight="1"/>
    <row r="102" spans="7:11" ht="15" customHeight="1"/>
    <row r="103" spans="7:11" ht="15" customHeight="1"/>
    <row r="104" spans="7:11" ht="15" customHeight="1"/>
    <row r="105" spans="7:11" ht="15" customHeight="1"/>
    <row r="106" spans="7:11" ht="15" customHeight="1"/>
    <row r="107" spans="7:11" ht="15" customHeight="1"/>
    <row r="108" spans="7:11" ht="15" customHeight="1"/>
    <row r="109" spans="7:11" ht="15" customHeight="1"/>
    <row r="110" spans="7:11" ht="15" customHeight="1"/>
    <row r="111" spans="7:11" ht="15" customHeight="1"/>
    <row r="112" spans="7:11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spans="7:10" ht="15" customHeight="1"/>
    <row r="130" spans="7:10" ht="15" customHeight="1"/>
    <row r="131" spans="7:10" ht="15" customHeight="1"/>
    <row r="132" spans="7:10" ht="15" customHeight="1"/>
    <row r="133" spans="7:10" ht="15" customHeight="1"/>
    <row r="134" spans="7:10" ht="15" customHeight="1"/>
    <row r="135" spans="7:10" ht="15" customHeight="1"/>
    <row r="136" spans="7:10" ht="15" customHeight="1"/>
    <row r="137" spans="7:10" ht="15" customHeight="1">
      <c r="J137" s="74"/>
    </row>
    <row r="138" spans="7:10" ht="15" customHeight="1"/>
    <row r="139" spans="7:10" ht="15" customHeight="1"/>
    <row r="140" spans="7:10" ht="15" customHeight="1"/>
    <row r="141" spans="7:10" ht="15" customHeight="1"/>
    <row r="142" spans="7:10" ht="15" customHeight="1">
      <c r="G142" s="73"/>
      <c r="H142" s="73"/>
    </row>
    <row r="143" spans="7:10" ht="15" customHeight="1">
      <c r="G143" s="73"/>
      <c r="H143" s="73"/>
    </row>
    <row r="144" spans="7:10" ht="15" customHeight="1"/>
    <row r="145" spans="7:8" ht="15" customHeight="1"/>
    <row r="146" spans="7:8" ht="15" customHeight="1">
      <c r="G146" s="73"/>
      <c r="H146" s="73"/>
    </row>
    <row r="147" spans="7:8" ht="15" customHeight="1"/>
    <row r="148" spans="7:8" ht="15" customHeight="1"/>
    <row r="149" spans="7:8" ht="15" customHeight="1"/>
    <row r="150" spans="7:8" ht="15" customHeight="1">
      <c r="G150" s="73"/>
    </row>
    <row r="151" spans="7:8" ht="15" customHeight="1">
      <c r="G151" s="73"/>
    </row>
    <row r="152" spans="7:8" ht="15" customHeight="1"/>
    <row r="153" spans="7:8" ht="15" customHeight="1"/>
    <row r="154" spans="7:8" ht="15" customHeight="1"/>
    <row r="155" spans="7:8" ht="15" customHeight="1"/>
    <row r="156" spans="7:8" ht="15" customHeight="1"/>
    <row r="157" spans="7:8" ht="15" customHeight="1"/>
    <row r="158" spans="7:8" ht="15" customHeight="1"/>
    <row r="159" spans="7:8" ht="15" customHeight="1"/>
    <row r="160" spans="7:8" ht="15" customHeight="1"/>
    <row r="161" spans="7:8" ht="15" customHeight="1"/>
    <row r="162" spans="7:8" ht="15" customHeight="1"/>
    <row r="163" spans="7:8" ht="15" customHeight="1"/>
    <row r="164" spans="7:8" ht="15" customHeight="1"/>
    <row r="165" spans="7:8" ht="15" customHeight="1"/>
    <row r="166" spans="7:8" ht="15" customHeight="1"/>
    <row r="167" spans="7:8" ht="15" customHeight="1"/>
    <row r="168" spans="7:8" ht="15" customHeight="1">
      <c r="G168" s="49"/>
      <c r="H168" s="48"/>
    </row>
    <row r="169" spans="7:8" ht="15" customHeight="1">
      <c r="G169" s="49"/>
      <c r="H169" s="48"/>
    </row>
    <row r="170" spans="7:8" ht="15" customHeight="1"/>
    <row r="171" spans="7:8" ht="15" customHeight="1"/>
    <row r="172" spans="7:8" ht="15" customHeight="1"/>
    <row r="173" spans="7:8" ht="15" customHeight="1"/>
    <row r="174" spans="7:8" ht="15" customHeight="1"/>
    <row r="175" spans="7:8" ht="15" customHeight="1"/>
    <row r="176" spans="7:8" ht="15" customHeight="1"/>
    <row r="177" spans="10:10" ht="15" customHeight="1"/>
    <row r="178" spans="10:10" ht="15" customHeight="1"/>
    <row r="179" spans="10:10" ht="15" customHeight="1"/>
    <row r="180" spans="10:10" ht="15" customHeight="1"/>
    <row r="181" spans="10:10" ht="15" customHeight="1"/>
    <row r="182" spans="10:10" ht="15" customHeight="1">
      <c r="J182" s="87"/>
    </row>
    <row r="183" spans="10:10" ht="15" customHeight="1"/>
    <row r="184" spans="10:10" ht="15" customHeight="1"/>
    <row r="185" spans="10:10" ht="15" customHeight="1"/>
    <row r="186" spans="10:10" ht="15" customHeight="1"/>
    <row r="187" spans="10:10" ht="15" customHeight="1"/>
    <row r="188" spans="10:10" ht="15" customHeight="1"/>
    <row r="189" spans="10:10" ht="15" customHeight="1"/>
    <row r="190" spans="10:10" ht="15" customHeight="1"/>
    <row r="191" spans="10:10" ht="15" customHeight="1"/>
    <row r="192" spans="10:10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20" spans="7:11" ht="15" customHeight="1">
      <c r="G220" s="49"/>
      <c r="H220" s="97"/>
      <c r="I220" s="97"/>
      <c r="J220" s="98"/>
      <c r="K220" s="98"/>
    </row>
    <row r="221" spans="7:11" ht="15" customHeight="1">
      <c r="G221" s="49"/>
      <c r="H221" s="97"/>
      <c r="I221" s="97"/>
      <c r="J221" s="93"/>
      <c r="K221" s="93"/>
    </row>
    <row r="222" spans="7:11" ht="15" customHeight="1">
      <c r="G222" s="49"/>
      <c r="H222" s="97"/>
      <c r="I222" s="97"/>
      <c r="J222" s="93"/>
      <c r="K222" s="93"/>
    </row>
    <row r="223" spans="7:11" ht="15" customHeight="1">
      <c r="G223" s="49"/>
      <c r="H223" s="44"/>
      <c r="I223" s="44"/>
      <c r="J223" s="45"/>
      <c r="K223" s="45"/>
    </row>
    <row r="224" spans="7:11" ht="15" customHeight="1">
      <c r="G224" s="49"/>
      <c r="H224" s="44"/>
      <c r="I224" s="44"/>
      <c r="J224" s="45"/>
      <c r="K224" s="45"/>
    </row>
    <row r="225" spans="7:11" ht="15" customHeight="1">
      <c r="G225" s="49"/>
      <c r="H225" s="44"/>
      <c r="I225" s="44"/>
      <c r="J225" s="45"/>
      <c r="K225" s="45"/>
    </row>
    <row r="226" spans="7:11" ht="15" customHeight="1">
      <c r="G226" s="49"/>
      <c r="H226" s="44"/>
      <c r="I226" s="44"/>
      <c r="J226" s="45"/>
      <c r="K226" s="45"/>
    </row>
    <row r="227" spans="7:11" ht="15" customHeight="1">
      <c r="G227" s="49"/>
      <c r="H227" s="44"/>
      <c r="I227" s="44"/>
      <c r="J227" s="45"/>
      <c r="K227" s="45"/>
    </row>
    <row r="228" spans="7:11" ht="15" customHeight="1">
      <c r="G228" s="49"/>
      <c r="H228" s="44"/>
      <c r="I228" s="44"/>
      <c r="J228" s="45"/>
      <c r="K228" s="45"/>
    </row>
    <row r="229" spans="7:11" ht="15" customHeight="1">
      <c r="G229" s="49"/>
      <c r="H229" s="44"/>
      <c r="I229" s="44"/>
      <c r="J229" s="45"/>
      <c r="K229" s="45"/>
    </row>
    <row r="230" spans="7:11" ht="15" customHeight="1">
      <c r="G230" s="49"/>
      <c r="H230" s="44"/>
      <c r="I230" s="44"/>
      <c r="J230" s="45"/>
      <c r="K230" s="45"/>
    </row>
    <row r="231" spans="7:11" ht="15" customHeight="1">
      <c r="G231" s="49"/>
      <c r="H231" s="44"/>
      <c r="I231" s="44"/>
      <c r="J231" s="45"/>
      <c r="K231" s="45"/>
    </row>
    <row r="232" spans="7:11" ht="15" customHeight="1">
      <c r="G232" s="49"/>
      <c r="H232" s="48"/>
      <c r="I232" s="48"/>
      <c r="J232" s="48"/>
      <c r="K232" s="48"/>
    </row>
    <row r="233" spans="7:11" ht="15" customHeight="1">
      <c r="G233" s="49"/>
      <c r="H233" s="97"/>
      <c r="I233" s="97"/>
      <c r="J233" s="98"/>
      <c r="K233" s="98"/>
    </row>
    <row r="234" spans="7:11" ht="15" customHeight="1">
      <c r="G234" s="49"/>
      <c r="H234" s="99"/>
      <c r="I234" s="99"/>
      <c r="J234" s="100"/>
      <c r="K234" s="100"/>
    </row>
    <row r="235" spans="7:11" ht="15" customHeight="1">
      <c r="G235" s="49"/>
      <c r="H235" s="99"/>
      <c r="I235" s="99"/>
      <c r="J235" s="100"/>
      <c r="K235" s="100"/>
    </row>
    <row r="236" spans="7:11" ht="15" customHeight="1">
      <c r="G236" s="49"/>
      <c r="H236" s="97"/>
      <c r="I236" s="97"/>
      <c r="J236" s="93"/>
      <c r="K236" s="93"/>
    </row>
    <row r="237" spans="7:11" ht="15" customHeight="1">
      <c r="G237" s="49"/>
      <c r="H237" s="97"/>
      <c r="I237" s="101"/>
      <c r="J237" s="93"/>
      <c r="K237" s="93"/>
    </row>
    <row r="238" spans="7:11" ht="15" customHeight="1">
      <c r="G238" s="49"/>
      <c r="H238" s="96"/>
      <c r="I238" s="72"/>
      <c r="J238" s="93"/>
      <c r="K238" s="93"/>
    </row>
    <row r="239" spans="7:11" ht="15" customHeight="1">
      <c r="G239" s="49"/>
      <c r="H239" s="96"/>
      <c r="I239" s="72"/>
      <c r="J239" s="93"/>
      <c r="K239" s="93"/>
    </row>
    <row r="240" spans="7:11" ht="15" customHeight="1">
      <c r="G240" s="49"/>
      <c r="H240" s="44"/>
      <c r="I240" s="44"/>
      <c r="J240" s="45"/>
      <c r="K240" s="45"/>
    </row>
    <row r="241" spans="7:14" ht="15" customHeight="1">
      <c r="G241" s="49"/>
      <c r="H241" s="44"/>
      <c r="I241" s="50"/>
      <c r="J241" s="45"/>
      <c r="K241" s="45"/>
    </row>
    <row r="242" spans="7:14" ht="15" customHeight="1"/>
    <row r="243" spans="7:14" ht="15" customHeight="1">
      <c r="G243" s="124"/>
      <c r="H243" s="120"/>
      <c r="I243" s="125"/>
      <c r="J243" s="126"/>
      <c r="K243" s="127"/>
      <c r="L243" s="128"/>
      <c r="M243" s="129"/>
      <c r="N243" s="130"/>
    </row>
    <row r="244" spans="7:14" ht="15" customHeight="1"/>
    <row r="245" spans="7:14" ht="15" customHeight="1"/>
    <row r="246" spans="7:14">
      <c r="G246" s="119"/>
      <c r="H246" s="105"/>
      <c r="I246" s="121"/>
      <c r="J246" s="106"/>
      <c r="K246" s="122"/>
      <c r="L246" s="107"/>
      <c r="M246" s="123"/>
      <c r="N246" s="108"/>
    </row>
    <row r="247" spans="7:14">
      <c r="G247" s="135"/>
      <c r="H247" s="136"/>
      <c r="I247" s="121"/>
      <c r="J247" s="106"/>
      <c r="K247" s="122"/>
      <c r="L247" s="107"/>
      <c r="M247" s="123"/>
      <c r="N247" s="108"/>
    </row>
    <row r="248" spans="7:14">
      <c r="G248" s="119"/>
      <c r="H248" s="105"/>
      <c r="I248" s="121"/>
      <c r="J248" s="106"/>
      <c r="K248" s="122"/>
      <c r="L248" s="107"/>
      <c r="M248" s="123"/>
      <c r="N248" s="108"/>
    </row>
    <row r="289" spans="7:12" ht="15">
      <c r="G289" s="46"/>
      <c r="H289" s="48"/>
      <c r="I289" s="48"/>
      <c r="J289" s="48"/>
      <c r="K289" s="48"/>
      <c r="L289" s="48"/>
    </row>
    <row r="290" spans="7:12" ht="15">
      <c r="G290" s="46"/>
      <c r="H290" s="48"/>
      <c r="I290" s="44"/>
      <c r="J290" s="50"/>
      <c r="K290" s="45"/>
      <c r="L290" s="45"/>
    </row>
    <row r="329" spans="7:8">
      <c r="G329" s="110"/>
    </row>
    <row r="331" spans="7:8">
      <c r="G331" s="110"/>
    </row>
    <row r="335" spans="7:8">
      <c r="G335" s="103"/>
      <c r="H335" s="103"/>
    </row>
    <row r="336" spans="7:8">
      <c r="G336" s="113"/>
      <c r="H336" s="115"/>
    </row>
    <row r="337" spans="7:8">
      <c r="G337" s="113"/>
      <c r="H337" s="115"/>
    </row>
    <row r="338" spans="7:8">
      <c r="G338" s="113"/>
      <c r="H338" s="115"/>
    </row>
    <row r="339" spans="7:8">
      <c r="G339" s="113"/>
      <c r="H339" s="115"/>
    </row>
    <row r="340" spans="7:8">
      <c r="G340" s="113"/>
      <c r="H340" s="115"/>
    </row>
    <row r="341" spans="7:8">
      <c r="G341" s="113"/>
      <c r="H341" s="115"/>
    </row>
    <row r="342" spans="7:8">
      <c r="G342" s="113"/>
      <c r="H342" s="115"/>
    </row>
    <row r="343" spans="7:8">
      <c r="G343" s="113"/>
      <c r="H343" s="115"/>
    </row>
    <row r="344" spans="7:8">
      <c r="G344" s="113"/>
      <c r="H344" s="115"/>
    </row>
    <row r="345" spans="7:8">
      <c r="G345" s="113"/>
      <c r="H345" s="115"/>
    </row>
    <row r="346" spans="7:8">
      <c r="G346" s="113"/>
      <c r="H346" s="115"/>
    </row>
    <row r="347" spans="7:8">
      <c r="G347" s="103"/>
      <c r="H347" s="103"/>
    </row>
  </sheetData>
  <mergeCells count="14">
    <mergeCell ref="B45:C45"/>
    <mergeCell ref="A34:B34"/>
    <mergeCell ref="B28:C28"/>
    <mergeCell ref="B32:C32"/>
    <mergeCell ref="I24:J24"/>
    <mergeCell ref="A1:B1"/>
    <mergeCell ref="A4:B4"/>
    <mergeCell ref="B41:C41"/>
    <mergeCell ref="A21:B21"/>
    <mergeCell ref="I22:J22"/>
    <mergeCell ref="I23:J23"/>
    <mergeCell ref="A2:E2"/>
    <mergeCell ref="B15:C15"/>
    <mergeCell ref="B19:C19"/>
  </mergeCells>
  <phoneticPr fontId="3" type="noConversion"/>
  <pageMargins left="0.78740157480314965" right="0.47244094488188981" top="0.98425196850393704" bottom="0.59055118110236227" header="0.59055118110236227" footer="0.39370078740157483"/>
  <pageSetup paperSize="9" scale="95" firstPageNumber="20" orientation="portrait" useFirstPageNumber="1" horizontalDpi="4294967292" verticalDpi="4294967292" r:id="rId1"/>
  <headerFooter alignWithMargins="0">
    <oddHeader>&amp;L&amp;"Calibri,Običajno"&amp;11Objekt: Plaz na Planini pod Golico
&amp;R&amp;"Calibri,Običajno"&amp;11st. 20</oddHeader>
    <oddFooter>&amp;L&amp;"Calibri,Običajno"&amp;F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1"/>
  <sheetViews>
    <sheetView tabSelected="1" zoomScaleNormal="100" workbookViewId="0">
      <selection activeCell="C25" sqref="C25"/>
    </sheetView>
  </sheetViews>
  <sheetFormatPr defaultColWidth="11" defaultRowHeight="12.75"/>
  <cols>
    <col min="1" max="1" width="20.75" customWidth="1"/>
    <col min="2" max="7" width="15.625" customWidth="1"/>
    <col min="8" max="8" width="11.75" customWidth="1"/>
    <col min="9" max="9" width="6.625" customWidth="1"/>
    <col min="10" max="10" width="19.25" customWidth="1"/>
    <col min="11" max="11" width="14" customWidth="1"/>
    <col min="12" max="12" width="9.375" customWidth="1"/>
    <col min="13" max="13" width="6.125" customWidth="1"/>
    <col min="14" max="14" width="7.25" customWidth="1"/>
  </cols>
  <sheetData>
    <row r="1" spans="1:11" ht="15" customHeight="1">
      <c r="A1" s="475"/>
      <c r="B1" s="475"/>
      <c r="C1" s="2"/>
      <c r="D1" s="2"/>
      <c r="E1" s="2"/>
      <c r="F1" s="2"/>
    </row>
    <row r="2" spans="1:11" ht="15" customHeight="1">
      <c r="A2" s="219"/>
      <c r="B2" s="219"/>
      <c r="C2" s="2"/>
      <c r="D2" s="2"/>
      <c r="E2" s="2"/>
      <c r="F2" s="2"/>
    </row>
    <row r="3" spans="1:11" ht="15" customHeight="1">
      <c r="A3" s="219"/>
      <c r="B3" s="219"/>
      <c r="C3" s="2"/>
      <c r="D3" s="2"/>
      <c r="E3" s="2"/>
      <c r="F3" s="2"/>
    </row>
    <row r="4" spans="1:11" ht="15" customHeight="1">
      <c r="A4" s="219"/>
      <c r="B4" s="219"/>
      <c r="C4" s="2"/>
      <c r="D4" s="2"/>
      <c r="E4" s="2"/>
      <c r="F4" s="2"/>
    </row>
    <row r="5" spans="1:11" ht="15" customHeight="1">
      <c r="A5" s="219"/>
      <c r="B5" s="219"/>
      <c r="C5" s="2"/>
      <c r="D5" s="2"/>
      <c r="E5" s="2"/>
      <c r="F5" s="2"/>
    </row>
    <row r="6" spans="1:11" ht="18.75">
      <c r="A6" s="437" t="s">
        <v>235</v>
      </c>
      <c r="B6" s="446"/>
      <c r="C6" s="446"/>
      <c r="D6" s="446"/>
      <c r="E6" s="446"/>
      <c r="F6" s="446"/>
    </row>
    <row r="7" spans="1:11" ht="15" customHeight="1">
      <c r="A7" s="2"/>
      <c r="B7" s="2"/>
      <c r="C7" s="2"/>
      <c r="D7" s="235"/>
      <c r="E7" s="236"/>
      <c r="F7" s="2"/>
    </row>
    <row r="8" spans="1:11" ht="15" customHeight="1">
      <c r="A8" s="2"/>
      <c r="B8" s="2"/>
      <c r="C8" s="2"/>
      <c r="D8" s="235"/>
      <c r="E8" s="236"/>
      <c r="F8" s="2"/>
    </row>
    <row r="9" spans="1:11" ht="15" customHeight="1">
      <c r="A9" s="17"/>
      <c r="B9" s="17"/>
      <c r="C9" s="17"/>
      <c r="D9" s="17"/>
      <c r="E9" s="17"/>
      <c r="F9" s="17"/>
      <c r="G9" s="43"/>
      <c r="H9" s="48"/>
      <c r="I9" s="48"/>
      <c r="J9" s="48"/>
    </row>
    <row r="10" spans="1:11" ht="30.75" thickBot="1">
      <c r="A10" s="382" t="s">
        <v>236</v>
      </c>
      <c r="B10" s="383" t="s">
        <v>214</v>
      </c>
      <c r="C10" s="384" t="s">
        <v>213</v>
      </c>
      <c r="D10" s="424" t="s">
        <v>234</v>
      </c>
      <c r="E10" s="383" t="s">
        <v>232</v>
      </c>
      <c r="F10" s="425" t="s">
        <v>233</v>
      </c>
      <c r="G10" s="43"/>
      <c r="H10" s="48"/>
      <c r="I10" s="48"/>
      <c r="J10" s="48"/>
      <c r="K10" s="48"/>
    </row>
    <row r="11" spans="1:11" ht="15">
      <c r="A11" s="246" t="s">
        <v>231</v>
      </c>
      <c r="B11" s="237">
        <f>'rek skupaj'!E15</f>
        <v>0</v>
      </c>
      <c r="C11" s="233">
        <f>0.05*B11</f>
        <v>0</v>
      </c>
      <c r="D11" s="234">
        <f>SUM(B11:C11)</f>
        <v>0</v>
      </c>
      <c r="E11" s="238">
        <f>0.22*D11</f>
        <v>0</v>
      </c>
      <c r="F11" s="380">
        <f>1.22*D11</f>
        <v>0</v>
      </c>
      <c r="G11" s="43"/>
      <c r="H11" s="48"/>
      <c r="I11" s="48"/>
      <c r="J11" s="48"/>
      <c r="K11" s="48"/>
    </row>
    <row r="12" spans="1:11" ht="15">
      <c r="A12" s="246" t="s">
        <v>211</v>
      </c>
      <c r="B12" s="237">
        <f>'rek skupaj'!E28</f>
        <v>0</v>
      </c>
      <c r="C12" s="233">
        <f>0.05*B12</f>
        <v>0</v>
      </c>
      <c r="D12" s="234">
        <f>SUM(B12:C12)</f>
        <v>0</v>
      </c>
      <c r="E12" s="238">
        <f>0.22*D12</f>
        <v>0</v>
      </c>
      <c r="F12" s="380">
        <f>1.22*D12</f>
        <v>0</v>
      </c>
      <c r="G12" s="43"/>
      <c r="H12" s="48"/>
      <c r="I12" s="48"/>
      <c r="J12" s="48"/>
      <c r="K12" s="48"/>
    </row>
    <row r="13" spans="1:11" ht="15.75" thickBot="1">
      <c r="A13" s="78" t="s">
        <v>212</v>
      </c>
      <c r="B13" s="239">
        <f>'rek skupaj'!E41</f>
        <v>0</v>
      </c>
      <c r="C13" s="240">
        <f>0.05*B13</f>
        <v>0</v>
      </c>
      <c r="D13" s="241">
        <f>SUM(B13:C13)</f>
        <v>0</v>
      </c>
      <c r="E13" s="242">
        <f>0.22*D13</f>
        <v>0</v>
      </c>
      <c r="F13" s="381">
        <f>1.22*D13</f>
        <v>0</v>
      </c>
      <c r="G13" s="43"/>
      <c r="H13" s="48"/>
      <c r="I13" s="48"/>
      <c r="J13" s="48"/>
      <c r="K13" s="48"/>
    </row>
    <row r="14" spans="1:11" ht="15.75" thickTop="1">
      <c r="A14" s="30" t="s">
        <v>214</v>
      </c>
      <c r="B14" s="243">
        <f t="shared" ref="B14:F14" si="0">SUM(B11:B13)</f>
        <v>0</v>
      </c>
      <c r="C14" s="233">
        <f t="shared" si="0"/>
        <v>0</v>
      </c>
      <c r="D14" s="426">
        <f t="shared" si="0"/>
        <v>0</v>
      </c>
      <c r="E14" s="238">
        <f t="shared" si="0"/>
        <v>0</v>
      </c>
      <c r="F14" s="426">
        <f t="shared" si="0"/>
        <v>0</v>
      </c>
      <c r="G14" s="43"/>
      <c r="H14" s="48"/>
      <c r="I14" s="48"/>
      <c r="J14" s="48"/>
      <c r="K14" s="48"/>
    </row>
    <row r="15" spans="1:11" ht="15" customHeight="1">
      <c r="A15" s="17"/>
      <c r="B15" s="17"/>
      <c r="C15" s="17"/>
      <c r="D15" s="17"/>
      <c r="E15" s="17"/>
      <c r="F15" s="244"/>
      <c r="G15" s="43"/>
      <c r="H15" s="48"/>
      <c r="I15" s="48"/>
      <c r="J15" s="48"/>
    </row>
    <row r="16" spans="1:11" ht="15" customHeight="1">
      <c r="A16" s="17"/>
      <c r="B16" s="17"/>
      <c r="C16" s="17"/>
      <c r="D16" s="17"/>
      <c r="E16" s="17"/>
      <c r="F16" s="244"/>
      <c r="G16" s="43"/>
      <c r="H16" s="48"/>
      <c r="I16" s="48"/>
      <c r="J16" s="48"/>
    </row>
    <row r="17" spans="1:12" ht="15" customHeight="1">
      <c r="A17" s="17"/>
      <c r="B17" s="17"/>
      <c r="C17" s="17"/>
      <c r="D17" s="17"/>
      <c r="E17" s="17"/>
      <c r="F17" s="244"/>
      <c r="G17" s="43"/>
      <c r="H17" s="48"/>
      <c r="I17" s="48"/>
      <c r="J17" s="48"/>
    </row>
    <row r="18" spans="1:12" ht="15" customHeight="1">
      <c r="A18" s="40"/>
      <c r="B18" s="40"/>
      <c r="C18" s="40"/>
      <c r="D18" s="40"/>
      <c r="E18" s="40"/>
      <c r="F18" s="245"/>
      <c r="G18" s="40"/>
    </row>
    <row r="19" spans="1:12" ht="15" customHeight="1"/>
    <row r="20" spans="1:12" ht="15" customHeight="1">
      <c r="A20" s="255" t="s">
        <v>270</v>
      </c>
      <c r="B20" s="117"/>
      <c r="C20" s="117"/>
      <c r="D20" s="117"/>
      <c r="E20" s="117"/>
      <c r="F20" s="38"/>
      <c r="G20" s="9"/>
      <c r="H20" s="9"/>
      <c r="I20" s="9"/>
      <c r="J20" s="9"/>
      <c r="K20" s="9"/>
    </row>
    <row r="21" spans="1:12" ht="28.9" customHeight="1">
      <c r="A21" s="472" t="s">
        <v>531</v>
      </c>
      <c r="B21" s="473"/>
      <c r="C21" s="473"/>
      <c r="D21" s="473"/>
      <c r="E21" s="473"/>
      <c r="F21" s="474"/>
      <c r="G21" s="9"/>
      <c r="H21" s="9"/>
      <c r="I21" s="9"/>
      <c r="J21" s="9"/>
    </row>
    <row r="22" spans="1:12" ht="29.45" customHeight="1">
      <c r="A22" s="472" t="s">
        <v>520</v>
      </c>
      <c r="B22" s="473"/>
      <c r="C22" s="473"/>
      <c r="D22" s="473"/>
      <c r="E22" s="473"/>
      <c r="F22" s="474"/>
      <c r="G22" s="9"/>
      <c r="H22" s="9"/>
      <c r="I22" s="9"/>
      <c r="J22" s="9"/>
      <c r="K22" s="9"/>
    </row>
    <row r="23" spans="1:12" ht="15" customHeight="1">
      <c r="F23" s="9"/>
      <c r="G23" s="9"/>
      <c r="H23" s="9"/>
      <c r="I23" s="9"/>
      <c r="J23" s="9"/>
      <c r="K23" s="9"/>
      <c r="L23" s="9"/>
    </row>
    <row r="24" spans="1:12" ht="15" customHeight="1">
      <c r="F24" s="9"/>
      <c r="G24" s="9"/>
      <c r="H24" s="9"/>
      <c r="I24" s="9"/>
      <c r="J24" s="9"/>
      <c r="K24" s="9"/>
    </row>
    <row r="25" spans="1:12" ht="15" customHeight="1">
      <c r="F25" s="9"/>
      <c r="G25" s="9"/>
      <c r="H25" s="9"/>
      <c r="I25" s="9"/>
      <c r="J25" s="9"/>
      <c r="K25" s="9"/>
    </row>
    <row r="26" spans="1:12" ht="15" customHeight="1">
      <c r="F26" s="9"/>
      <c r="G26" s="9"/>
      <c r="H26" s="9"/>
      <c r="I26" s="9"/>
      <c r="J26" s="9"/>
      <c r="K26" s="9"/>
    </row>
    <row r="27" spans="1:12" ht="15" customHeight="1">
      <c r="F27" s="9"/>
      <c r="G27" s="9"/>
      <c r="H27" s="9"/>
      <c r="I27" s="9"/>
      <c r="J27" s="9"/>
      <c r="K27" s="9"/>
    </row>
    <row r="28" spans="1:12" ht="15" customHeight="1">
      <c r="F28" s="9"/>
      <c r="G28" s="9"/>
      <c r="H28" s="9"/>
      <c r="I28" s="9"/>
      <c r="J28" s="9"/>
      <c r="K28" s="9"/>
    </row>
    <row r="29" spans="1:12" ht="15" customHeight="1">
      <c r="F29" s="9"/>
      <c r="G29" s="9"/>
      <c r="H29" s="9"/>
      <c r="I29" s="9"/>
      <c r="J29" s="9"/>
      <c r="K29" s="9"/>
    </row>
    <row r="30" spans="1:12" ht="15" customHeight="1">
      <c r="F30" s="9"/>
      <c r="G30" s="9"/>
      <c r="H30" s="9"/>
      <c r="I30" s="9"/>
      <c r="J30" s="9"/>
      <c r="K30" s="9"/>
    </row>
    <row r="31" spans="1:12" ht="15" customHeight="1">
      <c r="F31" s="9"/>
      <c r="G31" s="9"/>
      <c r="H31" s="9"/>
      <c r="I31" s="9"/>
      <c r="J31" s="9"/>
      <c r="K31" s="9"/>
    </row>
    <row r="32" spans="1:12" ht="15" customHeight="1">
      <c r="F32" s="16"/>
      <c r="G32" s="23"/>
      <c r="H32" s="16"/>
      <c r="I32" s="30"/>
      <c r="J32" s="24"/>
      <c r="K32" s="31"/>
    </row>
    <row r="33" spans="6:11" ht="15" customHeight="1">
      <c r="F33" s="16"/>
      <c r="G33" s="23"/>
      <c r="H33" s="16"/>
      <c r="I33" s="30"/>
      <c r="J33" s="24"/>
      <c r="K33" s="31"/>
    </row>
    <row r="34" spans="6:11" ht="15" customHeight="1">
      <c r="F34" s="16"/>
      <c r="G34" s="23"/>
      <c r="H34" s="16"/>
      <c r="I34" s="30"/>
      <c r="J34" s="24"/>
      <c r="K34" s="31"/>
    </row>
    <row r="35" spans="6:11" ht="15" customHeight="1">
      <c r="F35" s="9"/>
      <c r="G35" s="9"/>
      <c r="H35" s="9"/>
      <c r="I35" s="9"/>
      <c r="J35" s="9"/>
      <c r="K35" s="9"/>
    </row>
    <row r="36" spans="6:11" ht="15" customHeight="1">
      <c r="F36" s="9"/>
      <c r="G36" s="9"/>
      <c r="H36" s="9"/>
      <c r="I36" s="9"/>
      <c r="J36" s="9"/>
      <c r="K36" s="9"/>
    </row>
    <row r="37" spans="6:11" ht="15" customHeight="1">
      <c r="F37" s="140"/>
      <c r="G37" s="140"/>
      <c r="H37" s="140"/>
      <c r="I37" s="140"/>
      <c r="J37" s="140"/>
      <c r="K37" s="140"/>
    </row>
    <row r="38" spans="6:11" ht="15" customHeight="1">
      <c r="F38" s="30"/>
      <c r="G38" s="23"/>
      <c r="H38" s="30"/>
      <c r="I38" s="30"/>
      <c r="J38" s="25"/>
      <c r="K38" s="141"/>
    </row>
    <row r="39" spans="6:11" ht="15" customHeight="1">
      <c r="F39" s="30"/>
      <c r="G39" s="23"/>
      <c r="H39" s="30"/>
      <c r="I39" s="30"/>
      <c r="J39" s="25"/>
      <c r="K39" s="141"/>
    </row>
    <row r="40" spans="6:11" ht="15" customHeight="1">
      <c r="F40" s="30"/>
      <c r="G40" s="23"/>
      <c r="H40" s="30"/>
      <c r="I40" s="29"/>
      <c r="J40" s="25"/>
      <c r="K40" s="25"/>
    </row>
    <row r="41" spans="6:11" ht="15" customHeight="1">
      <c r="F41" s="15"/>
      <c r="G41" s="12"/>
      <c r="H41" s="15"/>
      <c r="I41" s="15"/>
      <c r="J41" s="142"/>
      <c r="K41" s="143"/>
    </row>
    <row r="42" spans="6:11" ht="15" customHeight="1">
      <c r="F42" s="15"/>
      <c r="G42" s="12"/>
      <c r="H42" s="15"/>
      <c r="I42" s="15"/>
      <c r="J42" s="142"/>
      <c r="K42" s="143"/>
    </row>
    <row r="43" spans="6:11" ht="15" customHeight="1">
      <c r="F43" s="144"/>
      <c r="G43" s="23"/>
      <c r="H43" s="15"/>
      <c r="I43" s="14"/>
      <c r="J43" s="145"/>
      <c r="K43" s="142"/>
    </row>
    <row r="44" spans="6:11" ht="15" customHeight="1">
      <c r="F44" s="11"/>
      <c r="G44" s="12"/>
      <c r="H44" s="10"/>
      <c r="I44" s="15"/>
      <c r="J44" s="13"/>
      <c r="K44" s="33"/>
    </row>
    <row r="45" spans="6:11" ht="15" customHeight="1">
      <c r="F45" s="40"/>
      <c r="G45" s="40"/>
      <c r="H45" s="40"/>
      <c r="I45" s="40"/>
      <c r="J45" s="40"/>
      <c r="K45" s="40"/>
    </row>
    <row r="46" spans="6:11" ht="15" customHeight="1">
      <c r="F46" s="34"/>
      <c r="G46" s="35"/>
      <c r="H46" s="34"/>
      <c r="I46" s="34"/>
      <c r="J46" s="36"/>
    </row>
    <row r="47" spans="6:11" ht="15" customHeight="1">
      <c r="F47" s="39"/>
      <c r="G47" s="39"/>
      <c r="H47" s="39"/>
      <c r="I47" s="39"/>
      <c r="J47" s="40"/>
    </row>
    <row r="48" spans="6:11" ht="15" customHeight="1">
      <c r="F48" s="39"/>
      <c r="G48" s="39"/>
      <c r="H48" s="39"/>
      <c r="I48" s="39"/>
      <c r="J48" s="9"/>
    </row>
    <row r="49" spans="6:10" ht="15" customHeight="1">
      <c r="F49" s="39"/>
      <c r="G49" s="39"/>
      <c r="H49" s="39"/>
      <c r="I49" s="39"/>
      <c r="J49" s="9"/>
    </row>
    <row r="50" spans="6:10" ht="15" customHeight="1">
      <c r="F50" s="9"/>
      <c r="G50" s="9"/>
      <c r="H50" s="9"/>
      <c r="I50" s="9"/>
      <c r="J50" s="9"/>
    </row>
    <row r="51" spans="6:10" ht="15" customHeight="1">
      <c r="F51" s="9"/>
      <c r="G51" s="9"/>
      <c r="H51" s="9"/>
      <c r="I51" s="9"/>
      <c r="J51" s="9"/>
    </row>
    <row r="52" spans="6:10" ht="15" customHeight="1"/>
    <row r="53" spans="6:10" ht="15" customHeight="1"/>
    <row r="54" spans="6:10" ht="15" customHeight="1"/>
    <row r="55" spans="6:10" ht="15" customHeight="1"/>
    <row r="56" spans="6:10" ht="15" customHeight="1"/>
    <row r="57" spans="6:10" ht="15" customHeight="1"/>
    <row r="58" spans="6:10" ht="15" customHeight="1"/>
    <row r="59" spans="6:10" ht="15" customHeight="1"/>
    <row r="60" spans="6:10" ht="15" customHeight="1"/>
    <row r="61" spans="6:10" ht="15" customHeight="1"/>
    <row r="62" spans="6:10" ht="15" customHeight="1"/>
    <row r="63" spans="6:10" ht="15" customHeight="1"/>
    <row r="64" spans="6:10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6:9" ht="15" customHeight="1"/>
    <row r="82" spans="6:9" ht="15" customHeight="1"/>
    <row r="83" spans="6:9" ht="15" customHeight="1"/>
    <row r="84" spans="6:9" ht="15" customHeight="1"/>
    <row r="85" spans="6:9" ht="15" customHeight="1"/>
    <row r="86" spans="6:9" ht="15" customHeight="1"/>
    <row r="87" spans="6:9" ht="15" customHeight="1"/>
    <row r="88" spans="6:9" ht="15" customHeight="1"/>
    <row r="89" spans="6:9" ht="15" customHeight="1"/>
    <row r="90" spans="6:9" ht="15" customHeight="1"/>
    <row r="91" spans="6:9" ht="15" customHeight="1">
      <c r="I91" s="74"/>
    </row>
    <row r="92" spans="6:9" ht="15" customHeight="1"/>
    <row r="93" spans="6:9" ht="15" customHeight="1"/>
    <row r="94" spans="6:9" ht="15" customHeight="1"/>
    <row r="95" spans="6:9" ht="15" customHeight="1"/>
    <row r="96" spans="6:9" ht="15" customHeight="1">
      <c r="F96" s="73"/>
      <c r="G96" s="73"/>
    </row>
    <row r="97" spans="6:7" ht="15" customHeight="1">
      <c r="F97" s="73"/>
      <c r="G97" s="73"/>
    </row>
    <row r="98" spans="6:7" ht="15" customHeight="1"/>
    <row r="99" spans="6:7" ht="15" customHeight="1"/>
    <row r="100" spans="6:7" ht="15" customHeight="1">
      <c r="F100" s="73"/>
      <c r="G100" s="73"/>
    </row>
    <row r="101" spans="6:7" ht="15" customHeight="1"/>
    <row r="102" spans="6:7" ht="15" customHeight="1"/>
    <row r="103" spans="6:7" ht="15" customHeight="1"/>
    <row r="104" spans="6:7" ht="15" customHeight="1">
      <c r="F104" s="73"/>
    </row>
    <row r="105" spans="6:7" ht="15" customHeight="1">
      <c r="F105" s="73"/>
    </row>
    <row r="106" spans="6:7" ht="15" customHeight="1"/>
    <row r="107" spans="6:7" ht="15" customHeight="1"/>
    <row r="108" spans="6:7" ht="15" customHeight="1"/>
    <row r="109" spans="6:7" ht="15" customHeight="1"/>
    <row r="110" spans="6:7" ht="15" customHeight="1"/>
    <row r="111" spans="6:7" ht="15" customHeight="1"/>
    <row r="112" spans="6:7" ht="15" customHeight="1"/>
    <row r="113" spans="6:7" ht="15" customHeight="1"/>
    <row r="114" spans="6:7" ht="15" customHeight="1"/>
    <row r="115" spans="6:7" ht="15" customHeight="1"/>
    <row r="116" spans="6:7" ht="15" customHeight="1"/>
    <row r="117" spans="6:7" ht="15" customHeight="1"/>
    <row r="118" spans="6:7" ht="15" customHeight="1"/>
    <row r="119" spans="6:7" ht="15" customHeight="1"/>
    <row r="120" spans="6:7" ht="15" customHeight="1"/>
    <row r="121" spans="6:7" ht="15" customHeight="1"/>
    <row r="122" spans="6:7" ht="15" customHeight="1">
      <c r="F122" s="49"/>
      <c r="G122" s="48"/>
    </row>
    <row r="123" spans="6:7" ht="15" customHeight="1">
      <c r="F123" s="49"/>
      <c r="G123" s="48"/>
    </row>
    <row r="124" spans="6:7" ht="15" customHeight="1"/>
    <row r="125" spans="6:7" ht="15" customHeight="1"/>
    <row r="126" spans="6:7" ht="15" customHeight="1"/>
    <row r="127" spans="6:7" ht="15" customHeight="1"/>
    <row r="128" spans="6:7" ht="15" customHeight="1"/>
    <row r="129" spans="9:9" ht="15" customHeight="1"/>
    <row r="130" spans="9:9" ht="15" customHeight="1"/>
    <row r="131" spans="9:9" ht="15" customHeight="1"/>
    <row r="132" spans="9:9" ht="15" customHeight="1"/>
    <row r="133" spans="9:9" ht="15" customHeight="1"/>
    <row r="134" spans="9:9" ht="15" customHeight="1"/>
    <row r="135" spans="9:9" ht="15" customHeight="1"/>
    <row r="136" spans="9:9" ht="15" customHeight="1">
      <c r="I136" s="87"/>
    </row>
    <row r="137" spans="9:9" ht="15" customHeight="1"/>
    <row r="138" spans="9:9" ht="15" customHeight="1"/>
    <row r="139" spans="9:9" ht="15" customHeight="1"/>
    <row r="140" spans="9:9" ht="15" customHeight="1"/>
    <row r="141" spans="9:9" ht="15" customHeight="1"/>
    <row r="142" spans="9:9" ht="15" customHeight="1"/>
    <row r="143" spans="9:9" ht="15" customHeight="1"/>
    <row r="144" spans="9:9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74" spans="6:10" ht="15" customHeight="1">
      <c r="F174" s="49"/>
      <c r="G174" s="97"/>
      <c r="H174" s="97"/>
      <c r="I174" s="98"/>
      <c r="J174" s="98"/>
    </row>
    <row r="175" spans="6:10" ht="15" customHeight="1">
      <c r="F175" s="49"/>
      <c r="G175" s="97"/>
      <c r="H175" s="97"/>
      <c r="I175" s="93"/>
      <c r="J175" s="93"/>
    </row>
    <row r="176" spans="6:10" ht="15" customHeight="1">
      <c r="F176" s="49"/>
      <c r="G176" s="97"/>
      <c r="H176" s="97"/>
      <c r="I176" s="93"/>
      <c r="J176" s="93"/>
    </row>
    <row r="177" spans="6:10" ht="15" customHeight="1">
      <c r="F177" s="49"/>
      <c r="G177" s="44"/>
      <c r="H177" s="44"/>
      <c r="I177" s="45"/>
      <c r="J177" s="45"/>
    </row>
    <row r="178" spans="6:10" ht="15" customHeight="1">
      <c r="F178" s="49"/>
      <c r="G178" s="44"/>
      <c r="H178" s="44"/>
      <c r="I178" s="45"/>
      <c r="J178" s="45"/>
    </row>
    <row r="179" spans="6:10" ht="15" customHeight="1">
      <c r="F179" s="49"/>
      <c r="G179" s="44"/>
      <c r="H179" s="44"/>
      <c r="I179" s="45"/>
      <c r="J179" s="45"/>
    </row>
    <row r="180" spans="6:10" ht="15" customHeight="1">
      <c r="F180" s="49"/>
      <c r="G180" s="44"/>
      <c r="H180" s="44"/>
      <c r="I180" s="45"/>
      <c r="J180" s="45"/>
    </row>
    <row r="181" spans="6:10" ht="15" customHeight="1">
      <c r="F181" s="49"/>
      <c r="G181" s="44"/>
      <c r="H181" s="44"/>
      <c r="I181" s="45"/>
      <c r="J181" s="45"/>
    </row>
    <row r="182" spans="6:10" ht="15" customHeight="1">
      <c r="F182" s="49"/>
      <c r="G182" s="44"/>
      <c r="H182" s="44"/>
      <c r="I182" s="45"/>
      <c r="J182" s="45"/>
    </row>
    <row r="183" spans="6:10" ht="15" customHeight="1">
      <c r="F183" s="49"/>
      <c r="G183" s="44"/>
      <c r="H183" s="44"/>
      <c r="I183" s="45"/>
      <c r="J183" s="45"/>
    </row>
    <row r="184" spans="6:10" ht="15" customHeight="1">
      <c r="F184" s="49"/>
      <c r="G184" s="44"/>
      <c r="H184" s="44"/>
      <c r="I184" s="45"/>
      <c r="J184" s="45"/>
    </row>
    <row r="185" spans="6:10" ht="15" customHeight="1">
      <c r="F185" s="49"/>
      <c r="G185" s="44"/>
      <c r="H185" s="44"/>
      <c r="I185" s="45"/>
      <c r="J185" s="45"/>
    </row>
    <row r="186" spans="6:10" ht="15" customHeight="1">
      <c r="F186" s="49"/>
      <c r="G186" s="48"/>
      <c r="H186" s="48"/>
      <c r="I186" s="48"/>
      <c r="J186" s="48"/>
    </row>
    <row r="187" spans="6:10" ht="15" customHeight="1">
      <c r="F187" s="49"/>
      <c r="G187" s="97"/>
      <c r="H187" s="97"/>
      <c r="I187" s="98"/>
      <c r="J187" s="98"/>
    </row>
    <row r="188" spans="6:10" ht="15" customHeight="1">
      <c r="F188" s="49"/>
      <c r="G188" s="99"/>
      <c r="H188" s="99"/>
      <c r="I188" s="100"/>
      <c r="J188" s="100"/>
    </row>
    <row r="189" spans="6:10" ht="15" customHeight="1">
      <c r="F189" s="49"/>
      <c r="G189" s="99"/>
      <c r="H189" s="99"/>
      <c r="I189" s="100"/>
      <c r="J189" s="100"/>
    </row>
    <row r="190" spans="6:10" ht="15" customHeight="1">
      <c r="F190" s="49"/>
      <c r="G190" s="97"/>
      <c r="H190" s="97"/>
      <c r="I190" s="93"/>
      <c r="J190" s="93"/>
    </row>
    <row r="191" spans="6:10" ht="15" customHeight="1">
      <c r="F191" s="49"/>
      <c r="G191" s="97"/>
      <c r="H191" s="101"/>
      <c r="I191" s="93"/>
      <c r="J191" s="93"/>
    </row>
    <row r="192" spans="6:10" ht="15" customHeight="1">
      <c r="F192" s="49"/>
      <c r="G192" s="96"/>
      <c r="H192" s="72"/>
      <c r="I192" s="93"/>
      <c r="J192" s="93"/>
    </row>
    <row r="193" spans="6:13" ht="15" customHeight="1">
      <c r="F193" s="49"/>
      <c r="G193" s="96"/>
      <c r="H193" s="72"/>
      <c r="I193" s="93"/>
      <c r="J193" s="93"/>
    </row>
    <row r="194" spans="6:13" ht="15" customHeight="1">
      <c r="F194" s="49"/>
      <c r="G194" s="44"/>
      <c r="H194" s="44"/>
      <c r="I194" s="45"/>
      <c r="J194" s="45"/>
    </row>
    <row r="195" spans="6:13" ht="15" customHeight="1">
      <c r="F195" s="49"/>
      <c r="G195" s="44"/>
      <c r="H195" s="50"/>
      <c r="I195" s="45"/>
      <c r="J195" s="45"/>
    </row>
    <row r="196" spans="6:13" ht="15" customHeight="1"/>
    <row r="197" spans="6:13" ht="15" customHeight="1">
      <c r="F197" s="124"/>
      <c r="G197" s="120"/>
      <c r="H197" s="125"/>
      <c r="I197" s="126"/>
      <c r="J197" s="127"/>
      <c r="K197" s="128"/>
      <c r="L197" s="129"/>
      <c r="M197" s="130"/>
    </row>
    <row r="198" spans="6:13" ht="15" customHeight="1"/>
    <row r="199" spans="6:13" ht="15" customHeight="1"/>
    <row r="200" spans="6:13">
      <c r="F200" s="119"/>
      <c r="G200" s="105"/>
      <c r="H200" s="121"/>
      <c r="I200" s="106"/>
      <c r="J200" s="122"/>
      <c r="K200" s="107"/>
      <c r="L200" s="123"/>
      <c r="M200" s="108"/>
    </row>
    <row r="201" spans="6:13">
      <c r="F201" s="135"/>
      <c r="G201" s="136"/>
      <c r="H201" s="121"/>
      <c r="I201" s="106"/>
      <c r="J201" s="122"/>
      <c r="K201" s="107"/>
      <c r="L201" s="123"/>
      <c r="M201" s="108"/>
    </row>
    <row r="202" spans="6:13">
      <c r="F202" s="119"/>
      <c r="G202" s="105"/>
      <c r="H202" s="121"/>
      <c r="I202" s="106"/>
      <c r="J202" s="122"/>
      <c r="K202" s="107"/>
      <c r="L202" s="123"/>
      <c r="M202" s="108"/>
    </row>
    <row r="243" spans="6:11" ht="15">
      <c r="F243" s="46"/>
      <c r="G243" s="48"/>
      <c r="H243" s="48"/>
      <c r="I243" s="48"/>
      <c r="J243" s="48"/>
      <c r="K243" s="48"/>
    </row>
    <row r="244" spans="6:11" ht="15">
      <c r="F244" s="46"/>
      <c r="G244" s="48"/>
      <c r="H244" s="44"/>
      <c r="I244" s="50"/>
      <c r="J244" s="45"/>
      <c r="K244" s="45"/>
    </row>
    <row r="283" spans="6:6">
      <c r="F283" s="110"/>
    </row>
    <row r="285" spans="6:6">
      <c r="F285" s="110"/>
    </row>
    <row r="289" spans="6:7">
      <c r="F289" s="103"/>
      <c r="G289" s="103"/>
    </row>
    <row r="290" spans="6:7">
      <c r="F290" s="113"/>
      <c r="G290" s="115"/>
    </row>
    <row r="291" spans="6:7">
      <c r="F291" s="113"/>
      <c r="G291" s="115"/>
    </row>
    <row r="292" spans="6:7">
      <c r="F292" s="113"/>
      <c r="G292" s="115"/>
    </row>
    <row r="293" spans="6:7">
      <c r="F293" s="113"/>
      <c r="G293" s="115"/>
    </row>
    <row r="294" spans="6:7">
      <c r="F294" s="113"/>
      <c r="G294" s="115"/>
    </row>
    <row r="295" spans="6:7">
      <c r="F295" s="113"/>
      <c r="G295" s="115"/>
    </row>
    <row r="296" spans="6:7">
      <c r="F296" s="113"/>
      <c r="G296" s="115"/>
    </row>
    <row r="297" spans="6:7">
      <c r="F297" s="113"/>
      <c r="G297" s="115"/>
    </row>
    <row r="298" spans="6:7">
      <c r="F298" s="113"/>
      <c r="G298" s="115"/>
    </row>
    <row r="299" spans="6:7">
      <c r="F299" s="113"/>
      <c r="G299" s="115"/>
    </row>
    <row r="300" spans="6:7">
      <c r="F300" s="113"/>
      <c r="G300" s="115"/>
    </row>
    <row r="301" spans="6:7">
      <c r="F301" s="103"/>
      <c r="G301" s="103"/>
    </row>
  </sheetData>
  <mergeCells count="4">
    <mergeCell ref="A21:F21"/>
    <mergeCell ref="A22:F22"/>
    <mergeCell ref="A1:B1"/>
    <mergeCell ref="A6:F6"/>
  </mergeCells>
  <phoneticPr fontId="3" type="noConversion"/>
  <pageMargins left="0.78740157480314965" right="0.47244094488188981" top="0.98425196850393704" bottom="0.59055118110236227" header="0.59055118110236227" footer="0.39370078740157483"/>
  <pageSetup paperSize="9" orientation="landscape" horizontalDpi="4294967292" verticalDpi="4294967292" r:id="rId1"/>
  <headerFooter alignWithMargins="0">
    <oddHeader>&amp;L&amp;"Calibri,Običajno"&amp;11Objekt: Plaz na Planini pod Golico
&amp;R&amp;"Calibri,Običajno"&amp;11st. 21</oddHeader>
    <oddFooter>&amp;L&amp;"Calibri,Običajno"&amp;F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cene pilotna stena</vt:lpstr>
      <vt:lpstr>cene zložba</vt:lpstr>
      <vt:lpstr>cene cesta</vt:lpstr>
      <vt:lpstr>rek skupaj</vt:lpstr>
      <vt:lpstr>preglednica</vt:lpstr>
    </vt:vector>
  </TitlesOfParts>
  <Company>Template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Jurca</dc:creator>
  <cp:lastModifiedBy>Tea Jenkole</cp:lastModifiedBy>
  <cp:lastPrinted>2015-11-02T08:38:45Z</cp:lastPrinted>
  <dcterms:created xsi:type="dcterms:W3CDTF">2009-10-26T14:25:01Z</dcterms:created>
  <dcterms:modified xsi:type="dcterms:W3CDTF">2015-11-18T11:25:19Z</dcterms:modified>
</cp:coreProperties>
</file>